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B7FE6334-C1A2-E50D-BD3D-5F4D41BBC2E3}"/>
  <workbookPr codeName="ThisWorkbook" defaultThemeVersion="124226"/>
  <mc:AlternateContent xmlns:mc="http://schemas.openxmlformats.org/markup-compatibility/2006">
    <mc:Choice Requires="x15">
      <x15ac:absPath xmlns:x15ac="http://schemas.microsoft.com/office/spreadsheetml/2010/11/ac" url="d:\gebruikersgegevens\verheytk\Desktop\"/>
    </mc:Choice>
  </mc:AlternateContent>
  <bookViews>
    <workbookView xWindow="0" yWindow="0" windowWidth="25875" windowHeight="7590"/>
  </bookViews>
  <sheets>
    <sheet name="RAPPORT" sheetId="17" r:id="rId1"/>
    <sheet name="Invulscherm 1 - Weging" sheetId="14" r:id="rId2"/>
    <sheet name="Invulscherm 1b" sheetId="23" r:id="rId3"/>
    <sheet name="Invulscherm 2 - Scores" sheetId="15" r:id="rId4"/>
    <sheet name="BRONNEN" sheetId="11" state="hidden" r:id="rId5"/>
    <sheet name="Blad2" sheetId="2" state="hidden" r:id="rId6"/>
    <sheet name="Criteria-Status-Tabel" sheetId="20" r:id="rId7"/>
    <sheet name="Blad1" sheetId="21" state="hidden" r:id="rId8"/>
  </sheets>
  <definedNames>
    <definedName name="_xlnm.Print_Area" localSheetId="7">Blad1!$B$3:$I$7</definedName>
    <definedName name="_xlnm.Print_Area" localSheetId="4">BRONNEN!$A$1:$K$67</definedName>
    <definedName name="_xlnm.Print_Area" localSheetId="6">'Criteria-Status-Tabel'!$A$5:$C$104</definedName>
    <definedName name="_xlnm.Print_Area" localSheetId="1">'Invulscherm 1 - Weging'!$B$5:$S$104</definedName>
    <definedName name="_xlnm.Print_Area" localSheetId="3">'Invulscherm 2 - Scores'!$A$4:$E$103</definedName>
    <definedName name="_xlnm.Criteria">Blad2!$A$1:$C$44</definedName>
    <definedName name="criteriaa">Blad2!$A:$A</definedName>
    <definedName name="fase">Blad2!$G$1:$G$3</definedName>
    <definedName name="grens">Blad2!$I$1:$I$2</definedName>
    <definedName name="hoofdthemas">Blad2!$F$8:$F$14</definedName>
    <definedName name="Janee">Blad2!$F$1:$F$2</definedName>
    <definedName name="Janeeaangepast">Blad2!$F$1:$F$3</definedName>
    <definedName name="type">Blad2!$H$1:$H$5</definedName>
  </definedNames>
  <calcPr calcId="152511"/>
</workbook>
</file>

<file path=xl/calcChain.xml><?xml version="1.0" encoding="utf-8"?>
<calcChain xmlns="http://schemas.openxmlformats.org/spreadsheetml/2006/main">
  <c r="F3" i="14" l="1"/>
  <c r="L103" i="14"/>
  <c r="H103" i="14" s="1"/>
  <c r="K102" i="14"/>
  <c r="E102" i="14" s="1"/>
  <c r="K100" i="14"/>
  <c r="E100" i="14" s="1"/>
  <c r="L99" i="14"/>
  <c r="H99" i="14" s="1"/>
  <c r="K99" i="14"/>
  <c r="L98" i="14"/>
  <c r="H98" i="14" s="1"/>
  <c r="K98" i="14"/>
  <c r="L96" i="14"/>
  <c r="H96" i="14" s="1"/>
  <c r="K96" i="14"/>
  <c r="E96" i="14" s="1"/>
  <c r="L95" i="14"/>
  <c r="H95" i="14" s="1"/>
  <c r="K95" i="14"/>
  <c r="E95" i="14" s="1"/>
  <c r="L94" i="14"/>
  <c r="H94" i="14" s="1"/>
  <c r="K94" i="14"/>
  <c r="L92" i="14"/>
  <c r="K92" i="14"/>
  <c r="E92" i="14" s="1"/>
  <c r="L90" i="14"/>
  <c r="H90" i="14" s="1"/>
  <c r="K90" i="14"/>
  <c r="L89" i="14"/>
  <c r="H89" i="14" s="1"/>
  <c r="K89" i="14"/>
  <c r="L85" i="14"/>
  <c r="L84" i="14"/>
  <c r="K84" i="14"/>
  <c r="E84" i="14" s="1"/>
  <c r="L82" i="14"/>
  <c r="H82" i="14" s="1"/>
  <c r="L81" i="14"/>
  <c r="K81" i="14"/>
  <c r="L80" i="14"/>
  <c r="H80" i="14" s="1"/>
  <c r="K80" i="14"/>
  <c r="L78" i="14"/>
  <c r="H78" i="14" s="1"/>
  <c r="K78" i="14"/>
  <c r="L77" i="14"/>
  <c r="H77" i="14" s="1"/>
  <c r="L76" i="14"/>
  <c r="H76" i="14" s="1"/>
  <c r="K76" i="14"/>
  <c r="E76" i="14" s="1"/>
  <c r="L75" i="14"/>
  <c r="K75" i="14"/>
  <c r="L74" i="14"/>
  <c r="K74" i="14"/>
  <c r="L72" i="14"/>
  <c r="K72" i="14"/>
  <c r="E72" i="14" s="1"/>
  <c r="L68" i="14"/>
  <c r="H68" i="14" s="1"/>
  <c r="K68" i="14"/>
  <c r="L66" i="14"/>
  <c r="H66" i="14" s="1"/>
  <c r="K66" i="14"/>
  <c r="E66" i="14" s="1"/>
  <c r="L64" i="14"/>
  <c r="K64" i="14"/>
  <c r="E64" i="14" s="1"/>
  <c r="L63" i="14"/>
  <c r="K63" i="14"/>
  <c r="L62" i="14"/>
  <c r="H62" i="14" s="1"/>
  <c r="K62" i="14"/>
  <c r="L61" i="14"/>
  <c r="K61" i="14"/>
  <c r="E61" i="14" s="1"/>
  <c r="L57" i="14"/>
  <c r="H57" i="14" s="1"/>
  <c r="L56" i="14"/>
  <c r="L55" i="14"/>
  <c r="L53" i="14"/>
  <c r="L52" i="14"/>
  <c r="H52" i="14" s="1"/>
  <c r="K52" i="14"/>
  <c r="L51" i="14"/>
  <c r="K51" i="14"/>
  <c r="E51" i="14" s="1"/>
  <c r="L49" i="14"/>
  <c r="H49" i="14" s="1"/>
  <c r="K49" i="14"/>
  <c r="E49" i="14" s="1"/>
  <c r="L48" i="14"/>
  <c r="H48" i="14" s="1"/>
  <c r="K48" i="14"/>
  <c r="L44" i="14"/>
  <c r="H44" i="14" s="1"/>
  <c r="K44" i="14"/>
  <c r="L42" i="14"/>
  <c r="L41" i="14"/>
  <c r="H41" i="14" s="1"/>
  <c r="K41" i="14"/>
  <c r="E41" i="14" s="1"/>
  <c r="K39" i="14"/>
  <c r="K38" i="14"/>
  <c r="E38" i="14" s="1"/>
  <c r="L36" i="14"/>
  <c r="L35" i="14"/>
  <c r="H35" i="14" s="1"/>
  <c r="L34" i="14"/>
  <c r="L33" i="14"/>
  <c r="L29" i="14"/>
  <c r="H29" i="14" s="1"/>
  <c r="L28" i="14"/>
  <c r="H28" i="14" s="1"/>
  <c r="L27" i="14"/>
  <c r="H27" i="14" s="1"/>
  <c r="L26" i="14"/>
  <c r="H26" i="14" s="1"/>
  <c r="L25" i="14"/>
  <c r="H25" i="14" s="1"/>
  <c r="L24" i="14"/>
  <c r="H24" i="14" s="1"/>
  <c r="L23" i="14"/>
  <c r="K23" i="14"/>
  <c r="L22" i="14"/>
  <c r="H22" i="14" s="1"/>
  <c r="K21" i="14"/>
  <c r="E21" i="14" s="1"/>
  <c r="L19" i="14"/>
  <c r="H19" i="14" s="1"/>
  <c r="K19" i="14"/>
  <c r="E19" i="14" s="1"/>
  <c r="L18" i="14"/>
  <c r="H18" i="14" s="1"/>
  <c r="K18" i="14"/>
  <c r="E18" i="14" s="1"/>
  <c r="L16" i="14"/>
  <c r="H16" i="14" s="1"/>
  <c r="K16" i="14"/>
  <c r="E16" i="14" s="1"/>
  <c r="K15" i="14"/>
  <c r="L14" i="14"/>
  <c r="H14" i="14" s="1"/>
  <c r="K14" i="14"/>
  <c r="L12" i="14"/>
  <c r="K11" i="14"/>
  <c r="K10" i="14"/>
  <c r="K9" i="14"/>
  <c r="H84" i="14"/>
  <c r="E80" i="14"/>
  <c r="E39" i="14"/>
  <c r="R10" i="14"/>
  <c r="R11" i="14"/>
  <c r="R13" i="14"/>
  <c r="R15" i="14"/>
  <c r="R17" i="14"/>
  <c r="R20" i="14"/>
  <c r="R21" i="14"/>
  <c r="R31" i="14"/>
  <c r="R32" i="14"/>
  <c r="R37" i="14"/>
  <c r="R38" i="14"/>
  <c r="R39" i="14"/>
  <c r="R40" i="14"/>
  <c r="R43" i="14"/>
  <c r="R46" i="14"/>
  <c r="R47" i="14"/>
  <c r="R50" i="14"/>
  <c r="R54" i="14"/>
  <c r="R59" i="14"/>
  <c r="R60" i="14"/>
  <c r="R65" i="14"/>
  <c r="R67" i="14"/>
  <c r="R70" i="14"/>
  <c r="R71" i="14"/>
  <c r="R73" i="14"/>
  <c r="R79" i="14"/>
  <c r="R83" i="14"/>
  <c r="R87" i="14"/>
  <c r="R88" i="14"/>
  <c r="R91" i="14"/>
  <c r="R93" i="14"/>
  <c r="R97" i="14"/>
  <c r="R100" i="14"/>
  <c r="R101" i="14"/>
  <c r="R102" i="14"/>
  <c r="Q12" i="14"/>
  <c r="Q13" i="14"/>
  <c r="Q17" i="14"/>
  <c r="Q20" i="14"/>
  <c r="Q22" i="14"/>
  <c r="Q24" i="14"/>
  <c r="Q25" i="14"/>
  <c r="Q26" i="14"/>
  <c r="Q27" i="14"/>
  <c r="Q28" i="14"/>
  <c r="Q29" i="14"/>
  <c r="Q31" i="14"/>
  <c r="Q32" i="14"/>
  <c r="Q33" i="14"/>
  <c r="Q34" i="14"/>
  <c r="Q35" i="14"/>
  <c r="Q36" i="14"/>
  <c r="Q37" i="14"/>
  <c r="Q40" i="14"/>
  <c r="Q42" i="14"/>
  <c r="Q43" i="14"/>
  <c r="Q46" i="14"/>
  <c r="Q47" i="14"/>
  <c r="Q50" i="14"/>
  <c r="Q53" i="14"/>
  <c r="Q54" i="14"/>
  <c r="Q55" i="14"/>
  <c r="Q56" i="14"/>
  <c r="Q57" i="14"/>
  <c r="Q59" i="14"/>
  <c r="Q60" i="14"/>
  <c r="Q65" i="14"/>
  <c r="Q67" i="14"/>
  <c r="Q70" i="14"/>
  <c r="Q71" i="14"/>
  <c r="Q73" i="14"/>
  <c r="Q77" i="14"/>
  <c r="Q79" i="14"/>
  <c r="Q82" i="14"/>
  <c r="Q83" i="14"/>
  <c r="Q85" i="14"/>
  <c r="Q87" i="14"/>
  <c r="Q88" i="14"/>
  <c r="Q91" i="14"/>
  <c r="Q93" i="14"/>
  <c r="Q97" i="14"/>
  <c r="Q101" i="14"/>
  <c r="Q103" i="14"/>
  <c r="R9" i="14"/>
  <c r="P14" i="14"/>
  <c r="P16" i="14"/>
  <c r="P18" i="14"/>
  <c r="P19" i="14"/>
  <c r="P22" i="14"/>
  <c r="P23" i="14"/>
  <c r="P24" i="14"/>
  <c r="P25" i="14"/>
  <c r="P26" i="14"/>
  <c r="P27" i="14"/>
  <c r="P28" i="14"/>
  <c r="P29" i="14"/>
  <c r="P33" i="14"/>
  <c r="P34" i="14"/>
  <c r="P35" i="14"/>
  <c r="P36" i="14"/>
  <c r="P41" i="14"/>
  <c r="P42" i="14"/>
  <c r="P44" i="14"/>
  <c r="P48" i="14"/>
  <c r="P49" i="14"/>
  <c r="P51" i="14"/>
  <c r="P52" i="14"/>
  <c r="P53" i="14"/>
  <c r="P55" i="14"/>
  <c r="P56" i="14"/>
  <c r="P57" i="14"/>
  <c r="P61" i="14"/>
  <c r="P62" i="14"/>
  <c r="P63" i="14"/>
  <c r="P64" i="14"/>
  <c r="P66" i="14"/>
  <c r="P68" i="14"/>
  <c r="P72" i="14"/>
  <c r="P74" i="14"/>
  <c r="P75" i="14"/>
  <c r="P76" i="14"/>
  <c r="P77" i="14"/>
  <c r="P78" i="14"/>
  <c r="P80" i="14"/>
  <c r="P81" i="14"/>
  <c r="P82" i="14"/>
  <c r="P84" i="14"/>
  <c r="P85" i="14"/>
  <c r="P89" i="14"/>
  <c r="P90" i="14"/>
  <c r="P92" i="14"/>
  <c r="P94" i="14"/>
  <c r="P95" i="14"/>
  <c r="P96" i="14"/>
  <c r="P98" i="14"/>
  <c r="P99" i="14"/>
  <c r="P103" i="14"/>
  <c r="P12" i="14"/>
  <c r="R52" i="14" l="1"/>
  <c r="R99" i="14"/>
  <c r="R94" i="14"/>
  <c r="R19" i="14"/>
  <c r="R68" i="14"/>
  <c r="R62" i="14"/>
  <c r="R14" i="14"/>
  <c r="R95" i="14"/>
  <c r="R22" i="14"/>
  <c r="R64" i="14"/>
  <c r="R57" i="14"/>
  <c r="R35" i="14"/>
  <c r="R28" i="14"/>
  <c r="R12" i="14"/>
  <c r="R42" i="14"/>
  <c r="R51" i="14"/>
  <c r="R55" i="14"/>
  <c r="R63" i="14"/>
  <c r="R72" i="14"/>
  <c r="R82" i="14"/>
  <c r="R61" i="14"/>
  <c r="R75" i="14"/>
  <c r="R103" i="14"/>
  <c r="R26" i="14"/>
  <c r="H63" i="14"/>
  <c r="R98" i="14"/>
  <c r="R18" i="14"/>
  <c r="R23" i="14"/>
  <c r="R34" i="14"/>
  <c r="R56" i="14"/>
  <c r="R81" i="14"/>
  <c r="R85" i="14"/>
  <c r="R90" i="14"/>
  <c r="R96" i="14"/>
  <c r="R48" i="14"/>
  <c r="R33" i="14"/>
  <c r="R77" i="14"/>
  <c r="H34" i="14"/>
  <c r="E14" i="14"/>
  <c r="R78" i="14"/>
  <c r="R16" i="14"/>
  <c r="E44" i="14"/>
  <c r="E62" i="14"/>
  <c r="H85" i="14"/>
  <c r="E68" i="14"/>
  <c r="R27" i="14"/>
  <c r="E23" i="14"/>
  <c r="R36" i="14"/>
  <c r="R53" i="14"/>
  <c r="R92" i="14"/>
  <c r="E74" i="14"/>
  <c r="H81" i="14"/>
  <c r="E52" i="14"/>
  <c r="H56" i="14"/>
  <c r="R24" i="14"/>
  <c r="R44" i="14"/>
  <c r="R49" i="14"/>
  <c r="R74" i="14"/>
  <c r="R29" i="14"/>
  <c r="R41" i="14"/>
  <c r="H74" i="14"/>
  <c r="E89" i="14"/>
  <c r="R76" i="14"/>
  <c r="H36" i="14"/>
  <c r="H53" i="14"/>
  <c r="E75" i="14"/>
  <c r="E63" i="14"/>
  <c r="R89" i="14"/>
  <c r="E98" i="14"/>
  <c r="R80" i="14"/>
  <c r="H61" i="14"/>
  <c r="E15" i="14"/>
  <c r="H92" i="14"/>
  <c r="R25" i="14"/>
  <c r="H33" i="14"/>
  <c r="H55" i="14"/>
  <c r="H72" i="14"/>
  <c r="H75" i="14"/>
  <c r="E90" i="14"/>
  <c r="E48" i="14"/>
  <c r="E81" i="14"/>
  <c r="E78" i="14"/>
  <c r="E94" i="14"/>
  <c r="R66" i="14"/>
  <c r="H51" i="14"/>
  <c r="R84" i="14"/>
  <c r="H42" i="14"/>
  <c r="E99" i="14"/>
  <c r="H64" i="14"/>
  <c r="H12" i="14"/>
  <c r="E10" i="14"/>
  <c r="E11" i="14"/>
  <c r="O10" i="14"/>
  <c r="Q10" i="14" s="1"/>
  <c r="O11" i="14"/>
  <c r="Q11" i="14" s="1"/>
  <c r="O14" i="14"/>
  <c r="Q14" i="14" s="1"/>
  <c r="O15" i="14"/>
  <c r="Q15" i="14" s="1"/>
  <c r="O16" i="14"/>
  <c r="Q16" i="14" s="1"/>
  <c r="O18" i="14"/>
  <c r="Q18" i="14" s="1"/>
  <c r="O19" i="14"/>
  <c r="Q19" i="14" s="1"/>
  <c r="O21" i="14"/>
  <c r="Q21" i="14" s="1"/>
  <c r="O23" i="14"/>
  <c r="Q23" i="14" s="1"/>
  <c r="O38" i="14"/>
  <c r="Q38" i="14" s="1"/>
  <c r="O39" i="14"/>
  <c r="Q39" i="14" s="1"/>
  <c r="O41" i="14"/>
  <c r="Q41" i="14" s="1"/>
  <c r="O44" i="14"/>
  <c r="Q44" i="14" s="1"/>
  <c r="O48" i="14"/>
  <c r="Q48" i="14" s="1"/>
  <c r="O49" i="14"/>
  <c r="Q49" i="14" s="1"/>
  <c r="O51" i="14"/>
  <c r="Q51" i="14" s="1"/>
  <c r="O52" i="14"/>
  <c r="Q52" i="14" s="1"/>
  <c r="O61" i="14"/>
  <c r="Q61" i="14" s="1"/>
  <c r="O62" i="14"/>
  <c r="Q62" i="14" s="1"/>
  <c r="O63" i="14"/>
  <c r="Q63" i="14" s="1"/>
  <c r="O64" i="14"/>
  <c r="Q64" i="14" s="1"/>
  <c r="O66" i="14"/>
  <c r="Q66" i="14" s="1"/>
  <c r="O68" i="14"/>
  <c r="Q68" i="14" s="1"/>
  <c r="O72" i="14"/>
  <c r="Q72" i="14" s="1"/>
  <c r="O74" i="14"/>
  <c r="Q74" i="14" s="1"/>
  <c r="O75" i="14"/>
  <c r="Q75" i="14" s="1"/>
  <c r="O76" i="14"/>
  <c r="Q76" i="14" s="1"/>
  <c r="O78" i="14"/>
  <c r="Q78" i="14" s="1"/>
  <c r="O80" i="14"/>
  <c r="Q80" i="14" s="1"/>
  <c r="O81" i="14"/>
  <c r="Q81" i="14" s="1"/>
  <c r="O84" i="14"/>
  <c r="Q84" i="14" s="1"/>
  <c r="O89" i="14"/>
  <c r="Q89" i="14" s="1"/>
  <c r="O90" i="14"/>
  <c r="Q90" i="14" s="1"/>
  <c r="O92" i="14"/>
  <c r="Q92" i="14" s="1"/>
  <c r="O94" i="14"/>
  <c r="Q94" i="14" s="1"/>
  <c r="O95" i="14"/>
  <c r="Q95" i="14" s="1"/>
  <c r="O96" i="14"/>
  <c r="Q96" i="14" s="1"/>
  <c r="O98" i="14"/>
  <c r="Q98" i="14" s="1"/>
  <c r="O99" i="14"/>
  <c r="Q99" i="14" s="1"/>
  <c r="O100" i="14"/>
  <c r="Q100" i="14" s="1"/>
  <c r="O102" i="14"/>
  <c r="Q102" i="14" s="1"/>
  <c r="E9" i="14"/>
  <c r="O9" i="14"/>
  <c r="Q9" i="14" s="1"/>
  <c r="E103" i="17"/>
  <c r="E102" i="17"/>
  <c r="E101" i="17"/>
  <c r="E97" i="17"/>
  <c r="E96" i="17"/>
  <c r="E95" i="17"/>
  <c r="E91" i="17"/>
  <c r="E90" i="17"/>
  <c r="E89" i="17"/>
  <c r="E85" i="17"/>
  <c r="E84" i="17"/>
  <c r="E83" i="17"/>
  <c r="E79" i="17"/>
  <c r="E78" i="17"/>
  <c r="E77" i="17"/>
  <c r="E73" i="17"/>
  <c r="E72" i="17"/>
  <c r="G63" i="17"/>
  <c r="G64" i="17"/>
  <c r="G65" i="17"/>
  <c r="G62" i="17"/>
  <c r="C127" i="15"/>
  <c r="B128" i="20" s="1"/>
  <c r="C126" i="15"/>
  <c r="B127" i="20" s="1"/>
  <c r="C101" i="20"/>
  <c r="E71" i="17" l="1"/>
  <c r="D6" i="14"/>
  <c r="L6" i="23" s="1"/>
  <c r="D86" i="14"/>
  <c r="L36" i="23" s="1"/>
  <c r="D58" i="14"/>
  <c r="L24" i="23" s="1"/>
  <c r="D69" i="14"/>
  <c r="L30" i="23" s="1"/>
  <c r="D45" i="14"/>
  <c r="L18" i="23" s="1"/>
  <c r="D30" i="14"/>
  <c r="L12" i="23" s="1"/>
  <c r="U48" i="14"/>
  <c r="F48" i="14" s="1"/>
  <c r="U49" i="14"/>
  <c r="F49" i="14" s="1"/>
  <c r="U61" i="14"/>
  <c r="F61" i="14" s="1"/>
  <c r="V62" i="14"/>
  <c r="I62" i="14" s="1"/>
  <c r="V61" i="14"/>
  <c r="I61" i="14" s="1"/>
  <c r="V63" i="14"/>
  <c r="I63" i="14" s="1"/>
  <c r="U66" i="14"/>
  <c r="F66" i="14" s="1"/>
  <c r="U62" i="14"/>
  <c r="F62" i="14" s="1"/>
  <c r="V64" i="14"/>
  <c r="I64" i="14" s="1"/>
  <c r="V68" i="14"/>
  <c r="I68" i="14" s="1"/>
  <c r="U64" i="14"/>
  <c r="F64" i="14" s="1"/>
  <c r="U68" i="14"/>
  <c r="F68" i="14" s="1"/>
  <c r="U63" i="14"/>
  <c r="F63" i="14" s="1"/>
  <c r="V66" i="14"/>
  <c r="I66" i="14" s="1"/>
  <c r="U89" i="14"/>
  <c r="F89" i="14" s="1"/>
  <c r="U98" i="14"/>
  <c r="F98" i="14" s="1"/>
  <c r="U102" i="14"/>
  <c r="F102" i="14" s="1"/>
  <c r="U90" i="14"/>
  <c r="F90" i="14" s="1"/>
  <c r="U92" i="14"/>
  <c r="F92" i="14" s="1"/>
  <c r="V95" i="14"/>
  <c r="I95" i="14" s="1"/>
  <c r="U100" i="14"/>
  <c r="F100" i="14" s="1"/>
  <c r="V103" i="14"/>
  <c r="I103" i="14" s="1"/>
  <c r="V90" i="14"/>
  <c r="I90" i="14" s="1"/>
  <c r="V94" i="14"/>
  <c r="I94" i="14" s="1"/>
  <c r="V96" i="14"/>
  <c r="I96" i="14" s="1"/>
  <c r="V99" i="14"/>
  <c r="I99" i="14" s="1"/>
  <c r="V92" i="14"/>
  <c r="I92" i="14" s="1"/>
  <c r="U95" i="14"/>
  <c r="F95" i="14" s="1"/>
  <c r="U99" i="14"/>
  <c r="F99" i="14" s="1"/>
  <c r="V89" i="14"/>
  <c r="I89" i="14" s="1"/>
  <c r="U94" i="14"/>
  <c r="F94" i="14" s="1"/>
  <c r="U96" i="14"/>
  <c r="F96" i="14" s="1"/>
  <c r="V98" i="14"/>
  <c r="I98" i="14" s="1"/>
  <c r="C26" i="20"/>
  <c r="N25" i="15"/>
  <c r="J25" i="15"/>
  <c r="K25" i="15" s="1"/>
  <c r="C25" i="15"/>
  <c r="D25" i="15"/>
  <c r="V24" i="14" l="1"/>
  <c r="C18" i="20"/>
  <c r="C17" i="15"/>
  <c r="N18" i="15"/>
  <c r="J18" i="15"/>
  <c r="K18" i="15" s="1"/>
  <c r="V18" i="14"/>
  <c r="D18" i="15"/>
  <c r="C100" i="15"/>
  <c r="J101" i="15"/>
  <c r="D100" i="15"/>
  <c r="N68" i="15"/>
  <c r="J68" i="15"/>
  <c r="K68" i="15" s="1"/>
  <c r="N67" i="15"/>
  <c r="J67" i="15"/>
  <c r="K67" i="15" s="1"/>
  <c r="J66" i="15"/>
  <c r="D68" i="15"/>
  <c r="D67" i="15"/>
  <c r="D66" i="15"/>
  <c r="D65" i="15"/>
  <c r="D116" i="15"/>
  <c r="D115" i="15"/>
  <c r="D127" i="15"/>
  <c r="D114" i="15"/>
  <c r="C124" i="15"/>
  <c r="B125" i="20" s="1"/>
  <c r="J124" i="15"/>
  <c r="K124" i="15" s="1"/>
  <c r="C122" i="15"/>
  <c r="B123" i="20" s="1"/>
  <c r="C120" i="15"/>
  <c r="B121" i="20" s="1"/>
  <c r="B114" i="20"/>
  <c r="J114" i="15"/>
  <c r="K114" i="15" s="1"/>
  <c r="J113" i="15"/>
  <c r="K113" i="15" s="1"/>
  <c r="D121" i="15"/>
  <c r="D120" i="15"/>
  <c r="D113" i="15"/>
  <c r="J9" i="15"/>
  <c r="J11" i="15"/>
  <c r="K11" i="15" s="1"/>
  <c r="J12" i="15"/>
  <c r="K12" i="15" s="1"/>
  <c r="J13" i="15"/>
  <c r="K13" i="15" s="1"/>
  <c r="J14" i="15"/>
  <c r="K14" i="15" s="1"/>
  <c r="J15" i="15"/>
  <c r="K15" i="15" s="1"/>
  <c r="J17" i="15"/>
  <c r="K17" i="15" s="1"/>
  <c r="J19" i="15"/>
  <c r="K19" i="15" s="1"/>
  <c r="J20" i="15"/>
  <c r="K20" i="15" s="1"/>
  <c r="J22" i="15"/>
  <c r="K22" i="15" s="1"/>
  <c r="J23" i="15"/>
  <c r="J24" i="15"/>
  <c r="K24" i="15" s="1"/>
  <c r="J26" i="15"/>
  <c r="K26" i="15" s="1"/>
  <c r="J27" i="15"/>
  <c r="K27" i="15" s="1"/>
  <c r="J28" i="15"/>
  <c r="K28" i="15" s="1"/>
  <c r="J29" i="15"/>
  <c r="K29" i="15" s="1"/>
  <c r="J30" i="15"/>
  <c r="K30" i="15" s="1"/>
  <c r="J35" i="15"/>
  <c r="K35" i="15" s="1"/>
  <c r="J36" i="15"/>
  <c r="K36" i="15" s="1"/>
  <c r="J38" i="15"/>
  <c r="J39" i="15"/>
  <c r="J41" i="15"/>
  <c r="K41" i="15" s="1"/>
  <c r="J42" i="15"/>
  <c r="K42" i="15" s="1"/>
  <c r="J43" i="15"/>
  <c r="K43" i="15" s="1"/>
  <c r="J46" i="15"/>
  <c r="K46" i="15" s="1"/>
  <c r="K99" i="15"/>
  <c r="D111" i="15"/>
  <c r="D87" i="15"/>
  <c r="D85" i="15"/>
  <c r="D60" i="15"/>
  <c r="D51" i="15"/>
  <c r="D36" i="15"/>
  <c r="D34" i="15"/>
  <c r="V12" i="14"/>
  <c r="D102" i="15"/>
  <c r="K10" i="15"/>
  <c r="J16" i="15"/>
  <c r="K16" i="15" s="1"/>
  <c r="J21" i="15"/>
  <c r="K21" i="15" s="1"/>
  <c r="K32" i="15"/>
  <c r="K44" i="15"/>
  <c r="K48" i="15"/>
  <c r="J51" i="15"/>
  <c r="K51" i="15" s="1"/>
  <c r="J52" i="15"/>
  <c r="K52" i="15" s="1"/>
  <c r="J61" i="15"/>
  <c r="J62" i="15"/>
  <c r="K62" i="15" s="1"/>
  <c r="K64" i="15"/>
  <c r="J71" i="15"/>
  <c r="K71" i="15" s="1"/>
  <c r="J72" i="15"/>
  <c r="K72" i="15" s="1"/>
  <c r="K73" i="15"/>
  <c r="J74" i="15"/>
  <c r="K74" i="15" s="1"/>
  <c r="J75" i="15"/>
  <c r="K75" i="15" s="1"/>
  <c r="K76" i="15"/>
  <c r="J77" i="15"/>
  <c r="K77" i="15" s="1"/>
  <c r="J78" i="15"/>
  <c r="K78" i="15" s="1"/>
  <c r="J107" i="15"/>
  <c r="K107" i="15" s="1"/>
  <c r="J108" i="15"/>
  <c r="K108" i="15" s="1"/>
  <c r="J110" i="15"/>
  <c r="K110" i="15" s="1"/>
  <c r="J111" i="15"/>
  <c r="K111" i="15" s="1"/>
  <c r="J115" i="15"/>
  <c r="J116" i="15"/>
  <c r="K116" i="15" s="1"/>
  <c r="J117" i="15"/>
  <c r="J118" i="15"/>
  <c r="K119" i="15"/>
  <c r="J122" i="15"/>
  <c r="K122" i="15" s="1"/>
  <c r="J123" i="15"/>
  <c r="K123" i="15" s="1"/>
  <c r="J126" i="15"/>
  <c r="K126" i="15" s="1"/>
  <c r="J127" i="15"/>
  <c r="N116" i="15"/>
  <c r="N77" i="15"/>
  <c r="N75" i="15"/>
  <c r="N74" i="15"/>
  <c r="N62" i="15"/>
  <c r="N51" i="15"/>
  <c r="N46" i="15"/>
  <c r="N43" i="15"/>
  <c r="N39" i="15"/>
  <c r="N36" i="15"/>
  <c r="N35" i="15"/>
  <c r="N30" i="15"/>
  <c r="N29" i="15"/>
  <c r="N28" i="15"/>
  <c r="N27" i="15"/>
  <c r="N26" i="15"/>
  <c r="N24" i="15"/>
  <c r="N23" i="15"/>
  <c r="N22" i="15"/>
  <c r="N20" i="15"/>
  <c r="N19" i="15"/>
  <c r="N17" i="15"/>
  <c r="N15" i="15"/>
  <c r="N14" i="15"/>
  <c r="N13" i="15"/>
  <c r="N12" i="15"/>
  <c r="N11" i="15"/>
  <c r="N9" i="15"/>
  <c r="N8" i="15"/>
  <c r="N7" i="15"/>
  <c r="N6" i="15"/>
  <c r="K125" i="15"/>
  <c r="K112" i="15"/>
  <c r="K109" i="15"/>
  <c r="K104" i="15"/>
  <c r="K93" i="15"/>
  <c r="K83" i="15"/>
  <c r="K80" i="15"/>
  <c r="K59" i="15"/>
  <c r="K53" i="15"/>
  <c r="K40" i="15"/>
  <c r="K37" i="15"/>
  <c r="S63" i="14"/>
  <c r="C89" i="20"/>
  <c r="C78" i="20"/>
  <c r="C72" i="20"/>
  <c r="C58" i="20"/>
  <c r="C57" i="20"/>
  <c r="C56" i="20"/>
  <c r="C55" i="20"/>
  <c r="C52" i="20"/>
  <c r="C50" i="20"/>
  <c r="B49" i="20"/>
  <c r="C37" i="20"/>
  <c r="C31" i="20"/>
  <c r="C27" i="20"/>
  <c r="C14" i="20"/>
  <c r="D13" i="15"/>
  <c r="D8" i="15"/>
  <c r="D7" i="15"/>
  <c r="D52" i="15"/>
  <c r="D50" i="15"/>
  <c r="D91" i="15"/>
  <c r="D55" i="15"/>
  <c r="D6" i="15"/>
  <c r="D92" i="15"/>
  <c r="C88" i="15"/>
  <c r="D89" i="15"/>
  <c r="D88" i="15"/>
  <c r="C77" i="15"/>
  <c r="C71" i="15"/>
  <c r="D72" i="15"/>
  <c r="D71" i="15"/>
  <c r="C57" i="15"/>
  <c r="C56" i="15"/>
  <c r="C55" i="15"/>
  <c r="C54" i="15"/>
  <c r="C51" i="15"/>
  <c r="C49" i="15"/>
  <c r="B48" i="15"/>
  <c r="D57" i="15"/>
  <c r="C36" i="15"/>
  <c r="D46" i="15"/>
  <c r="I2" i="14"/>
  <c r="I3" i="14"/>
  <c r="D123" i="15"/>
  <c r="D97" i="15"/>
  <c r="D95" i="15"/>
  <c r="D86" i="15"/>
  <c r="D106" i="15"/>
  <c r="D74" i="15"/>
  <c r="D75" i="15"/>
  <c r="D11" i="15"/>
  <c r="D118" i="15"/>
  <c r="D124" i="15"/>
  <c r="D122" i="15"/>
  <c r="D126" i="15"/>
  <c r="D117" i="15"/>
  <c r="D107" i="15"/>
  <c r="D105" i="15"/>
  <c r="D54" i="15"/>
  <c r="D43" i="15"/>
  <c r="C26" i="15"/>
  <c r="C13" i="15"/>
  <c r="D26" i="15"/>
  <c r="C30" i="15"/>
  <c r="D30" i="15"/>
  <c r="D24" i="15"/>
  <c r="D42" i="15"/>
  <c r="D41" i="15"/>
  <c r="D12" i="15"/>
  <c r="D96" i="15"/>
  <c r="D69" i="15"/>
  <c r="D70" i="15"/>
  <c r="D49" i="15"/>
  <c r="D98" i="15"/>
  <c r="D94" i="15"/>
  <c r="D81" i="15"/>
  <c r="D77" i="15"/>
  <c r="D61" i="15"/>
  <c r="D58" i="15"/>
  <c r="D56" i="15"/>
  <c r="D45" i="15"/>
  <c r="D39" i="15"/>
  <c r="D38" i="15"/>
  <c r="D35" i="15"/>
  <c r="D33" i="15"/>
  <c r="D29" i="15"/>
  <c r="D28" i="15"/>
  <c r="D27" i="15"/>
  <c r="D23" i="15"/>
  <c r="D22" i="15"/>
  <c r="D20" i="15"/>
  <c r="D19" i="15"/>
  <c r="D17" i="15"/>
  <c r="D15" i="15"/>
  <c r="D14" i="15"/>
  <c r="D9" i="15"/>
  <c r="N107" i="15" l="1"/>
  <c r="N110" i="15"/>
  <c r="N114" i="15"/>
  <c r="I24" i="14"/>
  <c r="I18" i="14"/>
  <c r="G18" i="15" s="1"/>
  <c r="I12" i="14"/>
  <c r="L10" i="17"/>
  <c r="K118" i="15"/>
  <c r="K117" i="15"/>
  <c r="N101" i="15"/>
  <c r="K115" i="15"/>
  <c r="K61" i="15"/>
  <c r="N38" i="15"/>
  <c r="N66" i="15"/>
  <c r="N108" i="15"/>
  <c r="N78" i="15"/>
  <c r="N72" i="15"/>
  <c r="N71" i="15"/>
  <c r="N61" i="15"/>
  <c r="N52" i="15"/>
  <c r="N42" i="15"/>
  <c r="N41" i="15"/>
  <c r="K38" i="15"/>
  <c r="K9" i="15"/>
  <c r="E13" i="17"/>
  <c r="K66" i="15"/>
  <c r="N111" i="15"/>
  <c r="N113" i="15"/>
  <c r="N115" i="15"/>
  <c r="N117" i="15"/>
  <c r="N122" i="15"/>
  <c r="N123" i="15"/>
  <c r="N124" i="15"/>
  <c r="N126" i="15"/>
  <c r="K127" i="15"/>
  <c r="N127" i="15"/>
  <c r="K23" i="15"/>
  <c r="U72" i="14"/>
  <c r="F72" i="14" s="1"/>
  <c r="K101" i="15"/>
  <c r="V57" i="14"/>
  <c r="I57" i="14" s="1"/>
  <c r="V84" i="14"/>
  <c r="D101" i="15"/>
  <c r="U84" i="14"/>
  <c r="G116" i="15"/>
  <c r="G67" i="15"/>
  <c r="G68" i="15"/>
  <c r="G113" i="15"/>
  <c r="N118" i="15"/>
  <c r="G120" i="15"/>
  <c r="J120" i="15" s="1"/>
  <c r="K120" i="15" s="1"/>
  <c r="D110" i="15"/>
  <c r="G72" i="15"/>
  <c r="V34" i="14"/>
  <c r="I34" i="14" s="1"/>
  <c r="G69" i="15"/>
  <c r="J69" i="15" s="1"/>
  <c r="G77" i="15"/>
  <c r="V48" i="14"/>
  <c r="I48" i="14" s="1"/>
  <c r="D108" i="15"/>
  <c r="G111" i="15"/>
  <c r="G114" i="15"/>
  <c r="G121" i="15"/>
  <c r="J121" i="15" s="1"/>
  <c r="K121" i="15" s="1"/>
  <c r="D62" i="15"/>
  <c r="G107" i="15"/>
  <c r="V51" i="14"/>
  <c r="K39" i="15"/>
  <c r="V56" i="14"/>
  <c r="I56" i="14" s="1"/>
  <c r="V74" i="14"/>
  <c r="U21" i="14"/>
  <c r="U9" i="14"/>
  <c r="F9" i="14" s="1"/>
  <c r="V19" i="14"/>
  <c r="D84" i="15"/>
  <c r="U23" i="14"/>
  <c r="U10" i="14"/>
  <c r="U38" i="14"/>
  <c r="U18" i="14"/>
  <c r="F18" i="14" s="1"/>
  <c r="V28" i="14"/>
  <c r="V14" i="14"/>
  <c r="I14" i="14" s="1"/>
  <c r="U51" i="14"/>
  <c r="F51" i="14" s="1"/>
  <c r="U80" i="14"/>
  <c r="U14" i="14"/>
  <c r="V25" i="14"/>
  <c r="U41" i="14"/>
  <c r="G117" i="15"/>
  <c r="G123" i="15"/>
  <c r="V53" i="14"/>
  <c r="I53" i="14" s="1"/>
  <c r="D82" i="15"/>
  <c r="U74" i="14"/>
  <c r="F74" i="14" s="1"/>
  <c r="V82" i="14"/>
  <c r="I82" i="14" s="1"/>
  <c r="V77" i="14"/>
  <c r="V72" i="14"/>
  <c r="I72" i="14" s="1"/>
  <c r="V44" i="14"/>
  <c r="V41" i="14"/>
  <c r="V35" i="14"/>
  <c r="I35" i="14" s="1"/>
  <c r="V33" i="14"/>
  <c r="I33" i="14" s="1"/>
  <c r="V52" i="14"/>
  <c r="V49" i="14"/>
  <c r="D90" i="15"/>
  <c r="U81" i="14"/>
  <c r="F81" i="14" s="1"/>
  <c r="U78" i="14"/>
  <c r="F78" i="14" s="1"/>
  <c r="U19" i="14"/>
  <c r="U15" i="14"/>
  <c r="V29" i="14"/>
  <c r="I29" i="14" s="1"/>
  <c r="V26" i="14"/>
  <c r="V16" i="14"/>
  <c r="U44" i="14"/>
  <c r="F44" i="14" s="1"/>
  <c r="U39" i="14"/>
  <c r="F39" i="14" s="1"/>
  <c r="V55" i="14"/>
  <c r="I55" i="14" s="1"/>
  <c r="U52" i="14"/>
  <c r="F52" i="14" s="1"/>
  <c r="V80" i="14"/>
  <c r="V75" i="14"/>
  <c r="U76" i="14"/>
  <c r="F76" i="14" s="1"/>
  <c r="G118" i="15"/>
  <c r="G75" i="15"/>
  <c r="U75" i="14"/>
  <c r="V85" i="14"/>
  <c r="I85" i="14" s="1"/>
  <c r="V81" i="14"/>
  <c r="V78" i="14"/>
  <c r="V76" i="14"/>
  <c r="U16" i="14"/>
  <c r="U11" i="14"/>
  <c r="V27" i="14"/>
  <c r="V22" i="14"/>
  <c r="V42" i="14"/>
  <c r="I42" i="14" s="1"/>
  <c r="V36" i="14"/>
  <c r="I36" i="14" s="1"/>
  <c r="I81" i="14" l="1"/>
  <c r="G97" i="15" s="1"/>
  <c r="J97" i="15" s="1"/>
  <c r="K97" i="15" s="1"/>
  <c r="I80" i="14"/>
  <c r="G95" i="15" s="1"/>
  <c r="J95" i="15" s="1"/>
  <c r="K95" i="15" s="1"/>
  <c r="I78" i="14"/>
  <c r="G92" i="15" s="1"/>
  <c r="J92" i="15" s="1"/>
  <c r="K92" i="15" s="1"/>
  <c r="I75" i="14"/>
  <c r="G87" i="15" s="1"/>
  <c r="J87" i="15" s="1"/>
  <c r="K87" i="15" s="1"/>
  <c r="I76" i="14"/>
  <c r="G89" i="15" s="1"/>
  <c r="J89" i="15" s="1"/>
  <c r="K89" i="15" s="1"/>
  <c r="I77" i="14"/>
  <c r="G90" i="15" s="1"/>
  <c r="J90" i="15" s="1"/>
  <c r="K90" i="15" s="1"/>
  <c r="I74" i="14"/>
  <c r="G85" i="15" s="1"/>
  <c r="J85" i="15" s="1"/>
  <c r="K85" i="15" s="1"/>
  <c r="I84" i="14"/>
  <c r="G101" i="15" s="1"/>
  <c r="F84" i="14"/>
  <c r="F75" i="14"/>
  <c r="G86" i="15" s="1"/>
  <c r="J86" i="15" s="1"/>
  <c r="K86" i="15" s="1"/>
  <c r="F80" i="14"/>
  <c r="G94" i="15" s="1"/>
  <c r="J94" i="15" s="1"/>
  <c r="K94" i="15" s="1"/>
  <c r="G61" i="15"/>
  <c r="I51" i="14"/>
  <c r="G55" i="15" s="1"/>
  <c r="J55" i="15" s="1"/>
  <c r="K55" i="15" s="1"/>
  <c r="I49" i="14"/>
  <c r="G52" i="15" s="1"/>
  <c r="I52" i="14"/>
  <c r="G57" i="15" s="1"/>
  <c r="J57" i="15" s="1"/>
  <c r="K57" i="15" s="1"/>
  <c r="F41" i="14"/>
  <c r="G41" i="15" s="1"/>
  <c r="F38" i="14"/>
  <c r="I44" i="14"/>
  <c r="I41" i="14"/>
  <c r="G42" i="15" s="1"/>
  <c r="G9" i="15"/>
  <c r="G25" i="15"/>
  <c r="I22" i="14"/>
  <c r="G23" i="15" s="1"/>
  <c r="I28" i="14"/>
  <c r="G29" i="15" s="1"/>
  <c r="I27" i="14"/>
  <c r="I26" i="14"/>
  <c r="G27" i="15" s="1"/>
  <c r="I25" i="14"/>
  <c r="I19" i="14"/>
  <c r="G20" i="15" s="1"/>
  <c r="F21" i="14"/>
  <c r="F23" i="14"/>
  <c r="G24" i="15" s="1"/>
  <c r="F19" i="14"/>
  <c r="G19" i="15" s="1"/>
  <c r="I16" i="14"/>
  <c r="G15" i="15" s="1"/>
  <c r="G12" i="15"/>
  <c r="F16" i="14"/>
  <c r="G14" i="15" s="1"/>
  <c r="F15" i="14"/>
  <c r="F14" i="14"/>
  <c r="G11" i="15" s="1"/>
  <c r="F11" i="14"/>
  <c r="G8" i="15" s="1"/>
  <c r="J8" i="15" s="1"/>
  <c r="K8" i="15" s="1"/>
  <c r="F10" i="14"/>
  <c r="G102" i="15"/>
  <c r="G124" i="15"/>
  <c r="G50" i="15"/>
  <c r="J50" i="15" s="1"/>
  <c r="G17" i="15"/>
  <c r="G49" i="15"/>
  <c r="J49" i="15" s="1"/>
  <c r="F46" i="14"/>
  <c r="N120" i="15"/>
  <c r="N121" i="15"/>
  <c r="N100" i="15"/>
  <c r="G30" i="15"/>
  <c r="G66" i="15"/>
  <c r="I59" i="14"/>
  <c r="F59" i="14"/>
  <c r="F87" i="14"/>
  <c r="G6" i="15"/>
  <c r="J6" i="15" s="1"/>
  <c r="N57" i="15"/>
  <c r="N55" i="15"/>
  <c r="G62" i="15"/>
  <c r="G65" i="15"/>
  <c r="J65" i="15" s="1"/>
  <c r="C22" i="17" s="1"/>
  <c r="N34" i="15"/>
  <c r="G115" i="15"/>
  <c r="G78" i="15"/>
  <c r="D78" i="15"/>
  <c r="G106" i="15"/>
  <c r="J106" i="15" s="1"/>
  <c r="N85" i="15"/>
  <c r="G110" i="15"/>
  <c r="G60" i="15"/>
  <c r="J60" i="15" s="1"/>
  <c r="G84" i="15"/>
  <c r="J84" i="15" s="1"/>
  <c r="G54" i="15"/>
  <c r="J54" i="15" s="1"/>
  <c r="G51" i="15"/>
  <c r="G105" i="15"/>
  <c r="J105" i="15" s="1"/>
  <c r="G70" i="15"/>
  <c r="N92" i="15"/>
  <c r="N86" i="15"/>
  <c r="G126" i="15"/>
  <c r="G45" i="15"/>
  <c r="J45" i="15" s="1"/>
  <c r="N87" i="15"/>
  <c r="G98" i="15"/>
  <c r="J98" i="15" s="1"/>
  <c r="N94" i="15"/>
  <c r="N89" i="15"/>
  <c r="G81" i="15"/>
  <c r="J81" i="15" s="1"/>
  <c r="G74" i="15"/>
  <c r="G88" i="15"/>
  <c r="J88" i="15" s="1"/>
  <c r="G56" i="15"/>
  <c r="J56" i="15" s="1"/>
  <c r="G39" i="15"/>
  <c r="G82" i="15"/>
  <c r="J82" i="15" s="1"/>
  <c r="K82" i="15" s="1"/>
  <c r="G96" i="15"/>
  <c r="J96" i="15" s="1"/>
  <c r="G71" i="15"/>
  <c r="G122" i="15"/>
  <c r="G35" i="15"/>
  <c r="G58" i="15"/>
  <c r="J58" i="15" s="1"/>
  <c r="N49" i="15"/>
  <c r="N97" i="15"/>
  <c r="N95" i="15"/>
  <c r="N90" i="15"/>
  <c r="G43" i="15"/>
  <c r="J102" i="15"/>
  <c r="G91" i="15"/>
  <c r="J91" i="15" s="1"/>
  <c r="G108" i="15"/>
  <c r="G33" i="15"/>
  <c r="J33" i="15" s="1"/>
  <c r="N50" i="15"/>
  <c r="K69" i="15"/>
  <c r="N69" i="15"/>
  <c r="K65" i="15" l="1"/>
  <c r="N65" i="15"/>
  <c r="I70" i="14"/>
  <c r="E24" i="17" s="1"/>
  <c r="G100" i="15"/>
  <c r="J100" i="15" s="1"/>
  <c r="K100" i="15" s="1"/>
  <c r="F70" i="14"/>
  <c r="C24" i="17" s="1"/>
  <c r="F31" i="14"/>
  <c r="C15" i="17" s="1"/>
  <c r="G38" i="15"/>
  <c r="G46" i="15"/>
  <c r="I31" i="14"/>
  <c r="E15" i="17" s="1"/>
  <c r="G36" i="15"/>
  <c r="G28" i="15"/>
  <c r="G26" i="15"/>
  <c r="G22" i="15"/>
  <c r="G13" i="15"/>
  <c r="G7" i="15"/>
  <c r="J7" i="15" s="1"/>
  <c r="K7" i="15" s="1"/>
  <c r="G34" i="15"/>
  <c r="J34" i="15" s="1"/>
  <c r="K34" i="15" s="1"/>
  <c r="K49" i="15"/>
  <c r="C16" i="17"/>
  <c r="C28" i="17"/>
  <c r="C21" i="17"/>
  <c r="C18" i="17"/>
  <c r="C27" i="17"/>
  <c r="K50" i="15"/>
  <c r="I46" i="14"/>
  <c r="J45" i="14" s="1"/>
  <c r="E19" i="17"/>
  <c r="N106" i="15"/>
  <c r="E28" i="17"/>
  <c r="C19" i="17"/>
  <c r="E25" i="17"/>
  <c r="I7" i="14"/>
  <c r="J58" i="14"/>
  <c r="I87" i="14"/>
  <c r="K6" i="15"/>
  <c r="F7" i="14"/>
  <c r="J70" i="15"/>
  <c r="J47" i="15"/>
  <c r="K56" i="15"/>
  <c r="N56" i="15"/>
  <c r="K45" i="15"/>
  <c r="N45" i="15"/>
  <c r="K60" i="15"/>
  <c r="N60" i="15"/>
  <c r="K58" i="15"/>
  <c r="N58" i="15"/>
  <c r="K54" i="15"/>
  <c r="N54" i="15"/>
  <c r="G127" i="15"/>
  <c r="J103" i="15"/>
  <c r="K106" i="15"/>
  <c r="N84" i="15"/>
  <c r="K84" i="15"/>
  <c r="K91" i="15"/>
  <c r="N91" i="15"/>
  <c r="N96" i="15"/>
  <c r="K96" i="15"/>
  <c r="N88" i="15"/>
  <c r="K88" i="15"/>
  <c r="K105" i="15"/>
  <c r="N105" i="15"/>
  <c r="N81" i="15"/>
  <c r="K81" i="15"/>
  <c r="N33" i="15"/>
  <c r="K33" i="15"/>
  <c r="K98" i="15"/>
  <c r="N98" i="15"/>
  <c r="E21" i="17"/>
  <c r="K102" i="15"/>
  <c r="N102" i="15"/>
  <c r="N82" i="15"/>
  <c r="J69" i="14" l="1"/>
  <c r="C25" i="17"/>
  <c r="J79" i="15"/>
  <c r="K79" i="15" s="1"/>
  <c r="E16" i="17"/>
  <c r="J30" i="14"/>
  <c r="C13" i="17"/>
  <c r="J4" i="15"/>
  <c r="G12" i="17" s="1"/>
  <c r="S12" i="17" s="1"/>
  <c r="J31" i="15"/>
  <c r="G15" i="17" s="1"/>
  <c r="S15" i="17" s="1"/>
  <c r="K47" i="15"/>
  <c r="J86" i="14"/>
  <c r="J63" i="15"/>
  <c r="K63" i="15" s="1"/>
  <c r="E18" i="17"/>
  <c r="C12" i="17"/>
  <c r="E12" i="17"/>
  <c r="N103" i="15"/>
  <c r="E22" i="17"/>
  <c r="J6" i="14"/>
  <c r="N70" i="15"/>
  <c r="N63" i="15" s="1"/>
  <c r="K70" i="15"/>
  <c r="G18" i="17"/>
  <c r="S18" i="17" s="1"/>
  <c r="N47" i="15"/>
  <c r="N31" i="15"/>
  <c r="E27" i="17"/>
  <c r="K103" i="15"/>
  <c r="G27" i="17"/>
  <c r="S27" i="17" s="1"/>
  <c r="N79" i="15"/>
  <c r="G24" i="17" l="1"/>
  <c r="S24" i="17" s="1"/>
  <c r="K31" i="15"/>
  <c r="K4" i="15"/>
  <c r="J104" i="14"/>
  <c r="G21" i="17"/>
  <c r="S21" i="17" s="1"/>
  <c r="S30" i="17" l="1"/>
  <c r="K128" i="15"/>
  <c r="P32" i="17" l="1"/>
</calcChain>
</file>

<file path=xl/comments1.xml><?xml version="1.0" encoding="utf-8"?>
<comments xmlns="http://schemas.openxmlformats.org/spreadsheetml/2006/main">
  <authors>
    <author>Maarten Schäffner</author>
  </authors>
  <commentList>
    <comment ref="C22" authorId="0" shapeId="0">
      <text>
        <r>
          <rPr>
            <b/>
            <sz val="9"/>
            <color indexed="81"/>
            <rFont val="Tahoma"/>
            <family val="2"/>
          </rPr>
          <t>Maarten Schäffner:</t>
        </r>
        <r>
          <rPr>
            <sz val="9"/>
            <color indexed="81"/>
            <rFont val="Tahoma"/>
            <family val="2"/>
          </rPr>
          <t xml:space="preserve">
Ook bij energie ???</t>
        </r>
      </text>
    </comment>
  </commentList>
</comments>
</file>

<file path=xl/comments2.xml><?xml version="1.0" encoding="utf-8"?>
<comments xmlns="http://schemas.openxmlformats.org/spreadsheetml/2006/main">
  <authors>
    <author>Maarten Schäffner</author>
  </authors>
  <commentList>
    <comment ref="C23" authorId="0" shapeId="0">
      <text>
        <r>
          <rPr>
            <b/>
            <sz val="9"/>
            <color indexed="81"/>
            <rFont val="Tahoma"/>
            <family val="2"/>
          </rPr>
          <t>Maarten Schäffner:</t>
        </r>
        <r>
          <rPr>
            <sz val="9"/>
            <color indexed="81"/>
            <rFont val="Tahoma"/>
            <family val="2"/>
          </rPr>
          <t xml:space="preserve">
Ook bij energie ???</t>
        </r>
      </text>
    </comment>
  </commentList>
</comments>
</file>

<file path=xl/comments3.xml><?xml version="1.0" encoding="utf-8"?>
<comments xmlns="http://schemas.openxmlformats.org/spreadsheetml/2006/main">
  <authors>
    <author>Maarten Schäffner</author>
  </authors>
  <commentList>
    <comment ref="B16" authorId="0" shapeId="0">
      <text>
        <r>
          <rPr>
            <b/>
            <sz val="9"/>
            <color indexed="81"/>
            <rFont val="Tahoma"/>
            <family val="2"/>
          </rPr>
          <t>Maarten Schäffner:</t>
        </r>
        <r>
          <rPr>
            <sz val="9"/>
            <color indexed="81"/>
            <rFont val="Tahoma"/>
            <family val="2"/>
          </rPr>
          <t xml:space="preserve">
Ook bij energie ???</t>
        </r>
      </text>
    </comment>
  </commentList>
</comments>
</file>

<file path=xl/sharedStrings.xml><?xml version="1.0" encoding="utf-8"?>
<sst xmlns="http://schemas.openxmlformats.org/spreadsheetml/2006/main" count="2136" uniqueCount="825">
  <si>
    <t>Nieuwbouw</t>
  </si>
  <si>
    <t>Projectgrens</t>
  </si>
  <si>
    <t>Renovatie</t>
  </si>
  <si>
    <t>Consultatieplan</t>
  </si>
  <si>
    <t>Management van faciliteiten</t>
  </si>
  <si>
    <t>Consultatie en marktbenadering</t>
  </si>
  <si>
    <t>Economische impact</t>
  </si>
  <si>
    <t>Lokale demografische samenstelling</t>
  </si>
  <si>
    <t>Overstromingsrisico</t>
  </si>
  <si>
    <t>Geluidshinder</t>
  </si>
  <si>
    <t>Voorzieningsniveau</t>
  </si>
  <si>
    <t>Publiek domein</t>
  </si>
  <si>
    <t>Utiliteiten</t>
  </si>
  <si>
    <t>Klimaatadaptatie</t>
  </si>
  <si>
    <t>Groene infrastructuur</t>
  </si>
  <si>
    <t>Lokaal parkeren</t>
  </si>
  <si>
    <t>Overstromingsrisicomanagement</t>
  </si>
  <si>
    <t>Lokale inpassing</t>
  </si>
  <si>
    <t>Lichtvervuiling</t>
  </si>
  <si>
    <t>Arbeid en vaardigheden</t>
  </si>
  <si>
    <t>Inclusive design</t>
  </si>
  <si>
    <t>Beoordeling ontwerp</t>
  </si>
  <si>
    <t>Energiestrategie</t>
  </si>
  <si>
    <t>Waterstrategie</t>
  </si>
  <si>
    <t>Bestaande gebouwen en infrastructuur</t>
  </si>
  <si>
    <t>Duurzame gebouwen</t>
  </si>
  <si>
    <t>Lage impact materialen</t>
  </si>
  <si>
    <t>Efficiënt gebruik van hulpbronnen</t>
  </si>
  <si>
    <t>Emissies door verkeer</t>
  </si>
  <si>
    <t>Ecologische strategie</t>
  </si>
  <si>
    <t>Ruimtelijke ontwikkeling</t>
  </si>
  <si>
    <t>Watervervuiling</t>
  </si>
  <si>
    <t>Verrijking van ecologische waarde</t>
  </si>
  <si>
    <t>Landschap</t>
  </si>
  <si>
    <t>Benutting van regenwater</t>
  </si>
  <si>
    <t>Beoordeling transport</t>
  </si>
  <si>
    <t>Veilig en aantrekkelijk straatbeeld</t>
  </si>
  <si>
    <t>Fietsnetwerk</t>
  </si>
  <si>
    <t>Toegang tot openbaar vervoer</t>
  </si>
  <si>
    <t>Faciliteiten voor fietsers</t>
  </si>
  <si>
    <t>Faciliteiten voor OV-reizigers</t>
  </si>
  <si>
    <t>Ja</t>
  </si>
  <si>
    <t>Nee</t>
  </si>
  <si>
    <t>Aangepast</t>
  </si>
  <si>
    <t>Planfase</t>
  </si>
  <si>
    <t>Realisatiefase</t>
  </si>
  <si>
    <t>In-use</t>
  </si>
  <si>
    <t>Systeemgrens</t>
  </si>
  <si>
    <t>Management</t>
  </si>
  <si>
    <t>Sociaal en economisch welzijn</t>
  </si>
  <si>
    <t>Transport en mobiliteit</t>
  </si>
  <si>
    <t>Overig</t>
  </si>
  <si>
    <t>Bronnen en energie</t>
  </si>
  <si>
    <t>Beide</t>
  </si>
  <si>
    <t>Alledrie</t>
  </si>
  <si>
    <t>Gebouwen</t>
  </si>
  <si>
    <t>Ggebiedsklimaat (Landgebrui &amp; Ecologie)</t>
  </si>
  <si>
    <t>Nieuwbouw &amp; Renovatie</t>
  </si>
  <si>
    <t>2. Sociaal en economisch welzijn</t>
  </si>
  <si>
    <t>2.1 Gezondheid</t>
  </si>
  <si>
    <t>2.1.2 Klimaat maatregelen</t>
  </si>
  <si>
    <t>1. Management</t>
  </si>
  <si>
    <t>4. Bronnen &amp; Energie (terrein)</t>
  </si>
  <si>
    <t>5. Ecologie &amp; duurzaam landgebruik</t>
  </si>
  <si>
    <t xml:space="preserve">1.4 Parkmanagement </t>
  </si>
  <si>
    <t>1.4.1 Collectieve financieringsmogelijkheden</t>
  </si>
  <si>
    <t>1.4.2 Collectieve energie (inkoop en opwekken)</t>
  </si>
  <si>
    <t>1.4.3 Collectief afvalmanagement</t>
  </si>
  <si>
    <t>1.4.6 Lokaal voedsel</t>
  </si>
  <si>
    <t>1.1 Markt</t>
  </si>
  <si>
    <t>1.1.3 Duurzaamheidsambitie passend bij markt</t>
  </si>
  <si>
    <t>1.1.2 Effect marktanalyse op ruimtelijk ontwerp</t>
  </si>
  <si>
    <t>1.1.1 Marktanalyse (marktvraag &amp; welke eisen stelt markt aan de locatie)</t>
  </si>
  <si>
    <t>MAN1</t>
  </si>
  <si>
    <t>MAN2</t>
  </si>
  <si>
    <t>MAN3</t>
  </si>
  <si>
    <t>MAN4</t>
  </si>
  <si>
    <t>TRA2</t>
  </si>
  <si>
    <t>TRA4</t>
  </si>
  <si>
    <t>6. Transport</t>
  </si>
  <si>
    <t>1.2 Procesaanpak</t>
  </si>
  <si>
    <t>1.3 Draagvlak / Stakeholder management</t>
  </si>
  <si>
    <t>1.4.5 Delen/Lenen/ Ruilen / Keten daten</t>
  </si>
  <si>
    <t>5.1 Karakter van het landschap / Gebiedsentiteit</t>
  </si>
  <si>
    <t>4.1 Energie</t>
  </si>
  <si>
    <t>4.3 Water</t>
  </si>
  <si>
    <t>5.2 Positionering plots / stedenbouwkundige invulling / Landgebruik</t>
  </si>
  <si>
    <t>5.5 Bodemverontreiniging</t>
  </si>
  <si>
    <t>5.4 Bouwrijp maken (grondbalans / peilhoogten)</t>
  </si>
  <si>
    <t>6.1 Verkeers- en transportstromingen.</t>
  </si>
  <si>
    <t>1.3.1 Stakeholder analyse</t>
  </si>
  <si>
    <t>1.3.2 Klanteisen en garanderen betrokkenheid</t>
  </si>
  <si>
    <t>1.3.3 Herziening ontwerp aan de hand van stakeholder analyse</t>
  </si>
  <si>
    <t xml:space="preserve">2.2.1 Geluidsoverlast </t>
  </si>
  <si>
    <t>2.3 Lokale economie</t>
  </si>
  <si>
    <t>2.3.1 Economische impactstudie / werkgelegenheid</t>
  </si>
  <si>
    <t xml:space="preserve">2.3.2 Social return </t>
  </si>
  <si>
    <t>2.4 Veiligheid</t>
  </si>
  <si>
    <t xml:space="preserve">2.5 Voorzieningen (gym/kinderdagverblijf/supermarkt, etc.) </t>
  </si>
  <si>
    <t>2.2.2 Lichthinder</t>
  </si>
  <si>
    <t>2.2.3 Luchtkwaliteit</t>
  </si>
  <si>
    <t>2.1.1 Groen</t>
  </si>
  <si>
    <t>MAN</t>
  </si>
  <si>
    <t>EDL</t>
  </si>
  <si>
    <t>EDL1</t>
  </si>
  <si>
    <t>EDL2</t>
  </si>
  <si>
    <t>EDL3</t>
  </si>
  <si>
    <t>EDL4</t>
  </si>
  <si>
    <t>EDL5</t>
  </si>
  <si>
    <t>TRA</t>
  </si>
  <si>
    <t>TRA1</t>
  </si>
  <si>
    <t>TRA3</t>
  </si>
  <si>
    <t>BRE</t>
  </si>
  <si>
    <t>BRE1</t>
  </si>
  <si>
    <t>BRE2</t>
  </si>
  <si>
    <t>BRE3</t>
  </si>
  <si>
    <t>MAN1.1</t>
  </si>
  <si>
    <t>MAN1.2</t>
  </si>
  <si>
    <t>MAN1.3</t>
  </si>
  <si>
    <t>MAN1.5</t>
  </si>
  <si>
    <t>MAN2.1</t>
  </si>
  <si>
    <t>MAN3.1</t>
  </si>
  <si>
    <t>MAN3.2</t>
  </si>
  <si>
    <t>MAN3.3</t>
  </si>
  <si>
    <t>MAN4.1</t>
  </si>
  <si>
    <t>MAN4.2</t>
  </si>
  <si>
    <t>MAN4.3</t>
  </si>
  <si>
    <t>MAN4.4</t>
  </si>
  <si>
    <t>MAN4.5</t>
  </si>
  <si>
    <t>MAN4.6</t>
  </si>
  <si>
    <t>1-MAN1.1</t>
  </si>
  <si>
    <t>1-MAN1.2</t>
  </si>
  <si>
    <t>1-MAN2.1</t>
  </si>
  <si>
    <t>1-MAN3.1</t>
  </si>
  <si>
    <t>1-MAN4.1</t>
  </si>
  <si>
    <t>2-MAN3.2</t>
  </si>
  <si>
    <t>2-MAN4.5</t>
  </si>
  <si>
    <t>2-EDL4</t>
  </si>
  <si>
    <t>2-EDL5</t>
  </si>
  <si>
    <t>1 - Voorbereidingsfase</t>
  </si>
  <si>
    <t>2- Ontwerpfase</t>
  </si>
  <si>
    <t>3 - CHECK - Realisatie</t>
  </si>
  <si>
    <t>Koppeling met:</t>
  </si>
  <si>
    <t>BREEAM Communities?</t>
  </si>
  <si>
    <t>Afkorting BREEAM Communities</t>
  </si>
  <si>
    <t>Aanvulling vereist (andere meters)?</t>
  </si>
  <si>
    <t>Toelichting</t>
  </si>
  <si>
    <t>nee</t>
  </si>
  <si>
    <t>-</t>
  </si>
  <si>
    <t>ja</t>
  </si>
  <si>
    <t>Ontwikkelen op basis Blue Gate/Logistiek Park Moerdijk/Logistiek Park Schijns</t>
  </si>
  <si>
    <t>Bij elke fase duurzaamheidsambitie meetbaar testen / communiceren</t>
  </si>
  <si>
    <t>GO1</t>
  </si>
  <si>
    <t>1-MAN3.2</t>
  </si>
  <si>
    <t>GO2</t>
  </si>
  <si>
    <t>GO3</t>
  </si>
  <si>
    <t>2-MAN4.2</t>
  </si>
  <si>
    <t>4.1 / 4.3</t>
  </si>
  <si>
    <t>1-MAN4.3</t>
  </si>
  <si>
    <t>4.4</t>
  </si>
  <si>
    <t>RE06</t>
  </si>
  <si>
    <t>Niet voldoende gericht op collectief afvalbeheer.</t>
  </si>
  <si>
    <t>1.4.4 Veiligheid</t>
  </si>
  <si>
    <t>2-MAN4.4</t>
  </si>
  <si>
    <t>5.1</t>
  </si>
  <si>
    <t>Samen regelen / 1 camera --&gt; één centrale beveiliging.</t>
  </si>
  <si>
    <t>Optioneel? / Is opgenomen in BREEAM-NL Gebiedsontwikkeling</t>
  </si>
  <si>
    <t>1.5 Beheer</t>
  </si>
  <si>
    <t>MAN5</t>
  </si>
  <si>
    <t>SEW</t>
  </si>
  <si>
    <t>SEW1</t>
  </si>
  <si>
    <t>SE08</t>
  </si>
  <si>
    <t>onvoldoende belicht in BREEAM Communities</t>
  </si>
  <si>
    <t>SEW1.1</t>
  </si>
  <si>
    <t>2-SEW1.1-1 - zelf
2-SEW1.1-2 - DESG 4.4 a
2-SEW1.1-3 - DESG 4.4 b</t>
  </si>
  <si>
    <t>SE11</t>
  </si>
  <si>
    <t>mogelijk</t>
  </si>
  <si>
    <t>SEW1.2</t>
  </si>
  <si>
    <t>1SEW1.2-1 - BNLGO RO12</t>
  </si>
  <si>
    <t>2-SEW1.2-1 - IDS 2.3.2.b
2-SEW1.2-2 - DESG 4.3.2 a
2-SEW1.2-3 - BNLGO RO12</t>
  </si>
  <si>
    <t>SE10 / SE3 / SE13 / LE06</t>
  </si>
  <si>
    <t>+ waterberging / infiltratie / % verharding etc.</t>
  </si>
  <si>
    <t>2.2 Fysisch Milieu</t>
  </si>
  <si>
    <t>SEW2</t>
  </si>
  <si>
    <t>SEW2.1</t>
  </si>
  <si>
    <t>2SEW2.1-1en2 - BNLGO KLI7</t>
  </si>
  <si>
    <t>SE04</t>
  </si>
  <si>
    <t>van &amp; naar omgeving!</t>
  </si>
  <si>
    <t>SEW2.2</t>
  </si>
  <si>
    <t>2-SEW2.2 - BNLNR POL7</t>
  </si>
  <si>
    <t>SE16</t>
  </si>
  <si>
    <t>SEW2.3</t>
  </si>
  <si>
    <t>2-SEW2.3 - betere formuleren</t>
  </si>
  <si>
    <t>2.2.4 Overige fysische milieu aspecten</t>
  </si>
  <si>
    <t>SEW2.4</t>
  </si>
  <si>
    <t>2-SEW2.4 - DESG 8.1 (windhinder)</t>
  </si>
  <si>
    <t>SEW3</t>
  </si>
  <si>
    <t>SEW3.1</t>
  </si>
  <si>
    <t xml:space="preserve">1-SEW3.1 - BNLGO W&amp;W4 </t>
  </si>
  <si>
    <t>SE01</t>
  </si>
  <si>
    <t>SEW3.2</t>
  </si>
  <si>
    <t>1-SEW3.2</t>
  </si>
  <si>
    <t>belangrijk??</t>
  </si>
  <si>
    <t>SE17 / SE01</t>
  </si>
  <si>
    <t>SEW4</t>
  </si>
  <si>
    <t>1-SEW4</t>
  </si>
  <si>
    <t>2-SEW4</t>
  </si>
  <si>
    <t>nood-/hulpdiensten</t>
  </si>
  <si>
    <t>Hoe richt je dit in? Voldoet aan politiekeurmerk veilig wonen</t>
  </si>
  <si>
    <t>SEW5</t>
  </si>
  <si>
    <t>1-SEW5</t>
  </si>
  <si>
    <t>Niet allemaal langs supermarkt rijden!</t>
  </si>
  <si>
    <t>2.6 Verweving met omgeving</t>
  </si>
  <si>
    <t>SEW6</t>
  </si>
  <si>
    <t>3. Infrastructuur &amp; Openbare ruimte</t>
  </si>
  <si>
    <t>IOR</t>
  </si>
  <si>
    <t>RE04</t>
  </si>
  <si>
    <t>IOR1</t>
  </si>
  <si>
    <t>IOR1.1</t>
  </si>
  <si>
    <t>IOR1.2</t>
  </si>
  <si>
    <t>IOR2</t>
  </si>
  <si>
    <t>IOR2.1</t>
  </si>
  <si>
    <t>IOR2.2</t>
  </si>
  <si>
    <t>IOR2.3</t>
  </si>
  <si>
    <t>1-BRE1 - BNLGO BRO 1, DESG 7.2</t>
  </si>
  <si>
    <t>2-BRE1-1tm5 - BNLGO BRO 2 
2-BRE1-6 - zelf</t>
  </si>
  <si>
    <t>RE01, RE03</t>
  </si>
  <si>
    <t>andere meters checken</t>
  </si>
  <si>
    <t>4.2 Afval &amp; Materiaalbeheer</t>
  </si>
  <si>
    <t>2-BRE1-1 - DESG 4.5 
2-BRE1-2 - IDS 6.2.3.b</t>
  </si>
  <si>
    <t>1-BRE3 - DESG 5.3 a, IDS 5.1.a</t>
  </si>
  <si>
    <t>2-BRE3-1en2 - BNLGO BRO 3 
2-BRE3-3 - DESG 5.2 a
2-BRE3-4 - DESG 5.5.1 b
2-BRE3-5 - DESG 5.5.2 c</t>
  </si>
  <si>
    <t>2.1.2, (afvalwater / hemelwater / drinkwater)</t>
  </si>
  <si>
    <t>RE01, LE06</t>
  </si>
  <si>
    <t>1-EDL1</t>
  </si>
  <si>
    <t>LE05 / SE14</t>
  </si>
  <si>
    <t>1-EDL2</t>
  </si>
  <si>
    <t>ja/nee</t>
  </si>
  <si>
    <t>LE02</t>
  </si>
  <si>
    <t>5.2.1 Overstromingsgevaar</t>
  </si>
  <si>
    <t>EDL2.1</t>
  </si>
  <si>
    <t>5.3 Ecologie</t>
  </si>
  <si>
    <t>1-EDL3</t>
  </si>
  <si>
    <t>LE01</t>
  </si>
  <si>
    <t>alleen van toepassing indien niet MER-plichtig / koppelen biodiversiteitstoets</t>
  </si>
  <si>
    <t>Vergroening</t>
  </si>
  <si>
    <t>EDL3.1</t>
  </si>
  <si>
    <t>2-EDL3.2</t>
  </si>
  <si>
    <t>Biodiversiteit</t>
  </si>
  <si>
    <t>EDL3.2</t>
  </si>
  <si>
    <t>1-EDL3.1</t>
  </si>
  <si>
    <t>1-EDL4</t>
  </si>
  <si>
    <t>1-EDL5</t>
  </si>
  <si>
    <t>Aansluiten op: OVAM-tool</t>
  </si>
  <si>
    <t>TM01</t>
  </si>
  <si>
    <t>TM05</t>
  </si>
  <si>
    <t>Legenda:</t>
  </si>
  <si>
    <t>Duurzaamheidsmeter Economische Sites Gent</t>
  </si>
  <si>
    <t>DESG</t>
  </si>
  <si>
    <t>BREEAM-NL Gebiedsontwikkeling</t>
  </si>
  <si>
    <t>BNLGO</t>
  </si>
  <si>
    <t>BREEAM-NL Nieuwbouw en Renovatie</t>
  </si>
  <si>
    <t>BNLNR</t>
  </si>
  <si>
    <t>Instrument voor Duurzame Scholenbouw</t>
  </si>
  <si>
    <t>IDS</t>
  </si>
  <si>
    <t>Dubbeling:</t>
  </si>
  <si>
    <t>Wel economische sites maar niet in scope:</t>
  </si>
  <si>
    <t>SEW1.3</t>
  </si>
  <si>
    <t>IOR1.3</t>
  </si>
  <si>
    <t>Markt</t>
  </si>
  <si>
    <t>Marktanalyse (marktvraag &amp; welke eisen stelt markt aan de locatie)</t>
  </si>
  <si>
    <t>Effect marktanalyse op ruimtelijk ontwerp</t>
  </si>
  <si>
    <t>Procesaanpak</t>
  </si>
  <si>
    <t>Draagvlak / Stakeholder management</t>
  </si>
  <si>
    <t xml:space="preserve">Parkmanagement </t>
  </si>
  <si>
    <t>Collectief afvalmanagement</t>
  </si>
  <si>
    <t>Lokaal voedsel</t>
  </si>
  <si>
    <t xml:space="preserve">Geluidsoverlast </t>
  </si>
  <si>
    <t>Lichthinder</t>
  </si>
  <si>
    <t>Luchtkwaliteit</t>
  </si>
  <si>
    <t>Lokale economie</t>
  </si>
  <si>
    <t>Economische impactstudie / werkgelegenheid</t>
  </si>
  <si>
    <t>Voorzieningen</t>
  </si>
  <si>
    <t>Verweving met omgeving</t>
  </si>
  <si>
    <t>Infrastructuur &amp; Gebouwen</t>
  </si>
  <si>
    <t>Analyse houdbaarheid bestaande bebouwing</t>
  </si>
  <si>
    <t>IOR1.4</t>
  </si>
  <si>
    <t>IOR1.5</t>
  </si>
  <si>
    <t>Analyse houdbaarheid bestaande infrastructuur</t>
  </si>
  <si>
    <t>Hergebruik bestaande bebouwing</t>
  </si>
  <si>
    <t>Hergebruik bestaande infrastructuur</t>
  </si>
  <si>
    <t>Openbare ruimte</t>
  </si>
  <si>
    <t>Materiaalgebruik</t>
  </si>
  <si>
    <t>Onderhoud</t>
  </si>
  <si>
    <t>Kabels &amp; Leidingen / Nutsvoorzieningen</t>
  </si>
  <si>
    <t>Energie</t>
  </si>
  <si>
    <t>Afval &amp; Materiaalbeheer</t>
  </si>
  <si>
    <t>Fysisch Milieu &amp; Gezondheid</t>
  </si>
  <si>
    <t>Bouwrijp maken (grondbalans / peilhoogten)</t>
  </si>
  <si>
    <t>Bodemverontreiniging</t>
  </si>
  <si>
    <t>Checklist Bestaande Sites</t>
  </si>
  <si>
    <t>Bestaande Sites Certificaat</t>
  </si>
  <si>
    <t>Sociale veiligheid</t>
  </si>
  <si>
    <t>Beveiliging</t>
  </si>
  <si>
    <t>Status</t>
  </si>
  <si>
    <t>Beschikbaar</t>
  </si>
  <si>
    <t>Weging</t>
  </si>
  <si>
    <t>Categorie weging</t>
  </si>
  <si>
    <t>Geef accent</t>
  </si>
  <si>
    <t>IOR2.4</t>
  </si>
  <si>
    <t>Flexibiliteit</t>
  </si>
  <si>
    <t>EDL2.2</t>
  </si>
  <si>
    <t>Proces</t>
  </si>
  <si>
    <t>Collectieve financiering</t>
  </si>
  <si>
    <t>Delen/Lenen/ Ruilen</t>
  </si>
  <si>
    <t>Positionering &amp; landgebruik</t>
  </si>
  <si>
    <t>EDL2.3</t>
  </si>
  <si>
    <t>Ecologie &amp; biodiversiteit</t>
  </si>
  <si>
    <t>1. MANAGEMENT (20%)</t>
  </si>
  <si>
    <t>2. SOCIAAL &amp; ECONOMISCH WELZIJN (15%)</t>
  </si>
  <si>
    <t>3. INFRASTRUCTUUR &amp; OPENBARE RUIMTE (15%)</t>
  </si>
  <si>
    <t>4. BRONNEN &amp; ENERGIE (15%)</t>
  </si>
  <si>
    <t>5. ECOLOGIE &amp; DUURZAAM LANDGEBRUIK (20%)</t>
  </si>
  <si>
    <t>6. TRANSPORT (15%)</t>
  </si>
  <si>
    <t>TOTAAL BESCHIKBARE SCORE</t>
  </si>
  <si>
    <t>Maak keuze:</t>
  </si>
  <si>
    <t xml:space="preserve"> (i.e. traditionele transport en distributie, industrie, afvalverwerking, recycling)</t>
  </si>
  <si>
    <t xml:space="preserve"> (i.e. kantoren- en dienstenzones, kantoren publieksgericht)</t>
  </si>
  <si>
    <t xml:space="preserve"> (i.e. kleinhandel, leisure (sportstadia, beurzen))</t>
  </si>
  <si>
    <t xml:space="preserve"> (i.e. geen eenduidig profiel)</t>
  </si>
  <si>
    <t>2-SEW1.1</t>
  </si>
  <si>
    <t>2-SEW1.2</t>
  </si>
  <si>
    <t>2-SEW1.3</t>
  </si>
  <si>
    <t>1-SEW2.1</t>
  </si>
  <si>
    <t>1-SEW2.2</t>
  </si>
  <si>
    <t>Nood- en hulpdiensten</t>
  </si>
  <si>
    <t>2-SEW3.1</t>
  </si>
  <si>
    <t>Karakter van het landschap</t>
  </si>
  <si>
    <t xml:space="preserve">Karakter van het landschap </t>
  </si>
  <si>
    <t>1-EDL2.1</t>
  </si>
  <si>
    <t>2-EDL2.1</t>
  </si>
  <si>
    <t>1-EDL2.2</t>
  </si>
  <si>
    <t>2-EDL2.2</t>
  </si>
  <si>
    <t>Landgebruik</t>
  </si>
  <si>
    <t>1-EDL2.3</t>
  </si>
  <si>
    <t>2-EDL2.3</t>
  </si>
  <si>
    <t>2-EDL3.1</t>
  </si>
  <si>
    <t>Duurzame energie</t>
  </si>
  <si>
    <t>Restwarmte en -koude</t>
  </si>
  <si>
    <t>1-BRE1.1</t>
  </si>
  <si>
    <t>BRE1.1</t>
  </si>
  <si>
    <t>BRE1.2</t>
  </si>
  <si>
    <t>2-BRE1.1</t>
  </si>
  <si>
    <t>1-BRE1.2</t>
  </si>
  <si>
    <t>2-BRE1.2</t>
  </si>
  <si>
    <t>Abiotische structuren</t>
  </si>
  <si>
    <t>1-EDL3.2</t>
  </si>
  <si>
    <t>EDL3.3</t>
  </si>
  <si>
    <t>1-SEW3.1</t>
  </si>
  <si>
    <t>2-EDL3.3</t>
  </si>
  <si>
    <t>3.1 Infrastructuur en Gebouwen</t>
  </si>
  <si>
    <t>3.2 Openbare ruimte</t>
  </si>
  <si>
    <r>
      <t xml:space="preserve">2-IOR1.3-1  - </t>
    </r>
    <r>
      <rPr>
        <b/>
        <sz val="11"/>
        <color rgb="FFFF0000"/>
        <rFont val="Calibri"/>
        <family val="2"/>
        <scheme val="minor"/>
      </rPr>
      <t>zelf bepaald</t>
    </r>
    <r>
      <rPr>
        <b/>
        <sz val="11"/>
        <color theme="1"/>
        <rFont val="Calibri"/>
        <family val="2"/>
        <scheme val="minor"/>
      </rPr>
      <t xml:space="preserve">
2-IOR1.3-2 - </t>
    </r>
    <r>
      <rPr>
        <b/>
        <sz val="11"/>
        <color rgb="FFFF0000"/>
        <rFont val="Calibri"/>
        <family val="2"/>
        <scheme val="minor"/>
      </rPr>
      <t>zelf bepaald</t>
    </r>
  </si>
  <si>
    <r>
      <t xml:space="preserve">2-IOR-1.4-1  - </t>
    </r>
    <r>
      <rPr>
        <b/>
        <sz val="11"/>
        <color rgb="FFFF0000"/>
        <rFont val="Calibri"/>
        <family val="2"/>
        <scheme val="minor"/>
      </rPr>
      <t xml:space="preserve">zelf bepaald
</t>
    </r>
    <r>
      <rPr>
        <b/>
        <sz val="11"/>
        <rFont val="Calibri"/>
        <family val="2"/>
        <scheme val="minor"/>
      </rPr>
      <t>2-IOR-1.4-2</t>
    </r>
    <r>
      <rPr>
        <b/>
        <sz val="11"/>
        <color rgb="FFFF0000"/>
        <rFont val="Calibri"/>
        <family val="2"/>
        <scheme val="minor"/>
      </rPr>
      <t xml:space="preserve"> zelf bepaald </t>
    </r>
  </si>
  <si>
    <t>2-IOR1.1 -1- BNLNR ENE1
2-IOR1.1-2- IDS 6.1.1.a
2-IOR1.1-3 IDS 6.1.2.b</t>
  </si>
  <si>
    <r>
      <t xml:space="preserve">2-IOR2.3 1/2/3 </t>
    </r>
    <r>
      <rPr>
        <b/>
        <sz val="11"/>
        <color rgb="FFFF0000"/>
        <rFont val="Calibri"/>
        <family val="2"/>
        <scheme val="minor"/>
      </rPr>
      <t>zelf bepaald</t>
    </r>
  </si>
  <si>
    <r>
      <t xml:space="preserve">1-IOR1.1 -1/2/3- </t>
    </r>
    <r>
      <rPr>
        <b/>
        <sz val="11"/>
        <color rgb="FFFF0000"/>
        <rFont val="Calibri"/>
        <family val="2"/>
        <scheme val="minor"/>
      </rPr>
      <t>zelf bepaald</t>
    </r>
  </si>
  <si>
    <r>
      <t>1-IOR1.2 -1/2 -</t>
    </r>
    <r>
      <rPr>
        <b/>
        <sz val="11"/>
        <color rgb="FFFF0000"/>
        <rFont val="Calibri"/>
        <family val="2"/>
        <scheme val="minor"/>
      </rPr>
      <t xml:space="preserve"> zelf bepaald</t>
    </r>
  </si>
  <si>
    <t xml:space="preserve">2-IOR2.1-1/2  BNLGO BR04/05
</t>
  </si>
  <si>
    <r>
      <t xml:space="preserve">2-IOR2.2 </t>
    </r>
    <r>
      <rPr>
        <b/>
        <sz val="11"/>
        <color rgb="FFFF0000"/>
        <rFont val="Calibri"/>
        <family val="2"/>
        <scheme val="minor"/>
      </rPr>
      <t xml:space="preserve">zelf bepaald
</t>
    </r>
    <r>
      <rPr>
        <b/>
        <sz val="11"/>
        <rFont val="Calibri"/>
        <family val="2"/>
        <scheme val="minor"/>
      </rPr>
      <t>3-IOR2.2</t>
    </r>
    <r>
      <rPr>
        <b/>
        <sz val="11"/>
        <color rgb="FFFF0000"/>
        <rFont val="Calibri"/>
        <family val="2"/>
        <scheme val="minor"/>
      </rPr>
      <t xml:space="preserve"> zelf bepaald</t>
    </r>
  </si>
  <si>
    <t>2-IOR2.4 -1/2- BRNLNR MAT 8</t>
  </si>
  <si>
    <t>1-MAN2.2</t>
  </si>
  <si>
    <t>2-MAN4.6</t>
  </si>
  <si>
    <t>1-IOR1.1</t>
  </si>
  <si>
    <t>1-IOR1.2</t>
  </si>
  <si>
    <t>2-IOR2.1</t>
  </si>
  <si>
    <t>2-IOR2.2</t>
  </si>
  <si>
    <t>2-IOR2.3</t>
  </si>
  <si>
    <t>1-Voorbereidingsfase</t>
  </si>
  <si>
    <t>2-Ontwerpfase</t>
  </si>
  <si>
    <t>1.1.4 MVO / CSR (duurzame bedrijfvoering)</t>
  </si>
  <si>
    <t>criterium</t>
  </si>
  <si>
    <t>weging</t>
  </si>
  <si>
    <t>TOTAAL SCORE</t>
  </si>
  <si>
    <t>BREEAM-NL Geb MAN6</t>
  </si>
  <si>
    <t>BREEAM-NL GEB SYN4</t>
  </si>
  <si>
    <t>Gebiedsvisie &amp; duurzaamheidsambitie</t>
  </si>
  <si>
    <t>1.2.1 Gebiedsvisie &amp; duurzaamheidsambitie</t>
  </si>
  <si>
    <t>LNE Wijken BEH 01.02</t>
  </si>
  <si>
    <t>2-MAN2.1</t>
  </si>
  <si>
    <t>BREEAM-NL Geb MAN1 &amp; MAN5, instr. DZM Scholenb. 1.1a &amp; 1.1b, LNE Wijken BEH 02.01, DZM Gent 1.2 c</t>
  </si>
  <si>
    <t>instr. DZM Scholenb. 1.2b, BREEAM-NL Geb SYN4</t>
  </si>
  <si>
    <t>DZM Gent 1.1.2 d</t>
  </si>
  <si>
    <t>MAN1.4</t>
  </si>
  <si>
    <t>Maatschappelijk kosten baten (MKBA)</t>
  </si>
  <si>
    <t>1-MAN1.3</t>
  </si>
  <si>
    <t>2-MAN1.4</t>
  </si>
  <si>
    <t>Klantwensen en garanderen van betrokkenheid</t>
  </si>
  <si>
    <t>MAN4.7</t>
  </si>
  <si>
    <t>Overgang van ontwikkelaar naar beheerder</t>
  </si>
  <si>
    <t>2-MAN4.7</t>
  </si>
  <si>
    <t>Lokale werkgelegenheid</t>
  </si>
  <si>
    <t>Economische impactstudie</t>
  </si>
  <si>
    <t>Sociale controle</t>
  </si>
  <si>
    <t>2-SEW3.2</t>
  </si>
  <si>
    <t>Beeldvorming</t>
  </si>
  <si>
    <t>1-BRE1.3</t>
  </si>
  <si>
    <t>2-BRE1.3</t>
  </si>
  <si>
    <t>Rationeel Energie Gebruik (REG)</t>
  </si>
  <si>
    <t>Waterkwaliteit</t>
  </si>
  <si>
    <t>1-BRE3.1</t>
  </si>
  <si>
    <t>2-BRE3.1</t>
  </si>
  <si>
    <t>Flexibiliteit in tijdelijke en definitieve inrichting</t>
  </si>
  <si>
    <t>Uitgifteproces</t>
  </si>
  <si>
    <t>MAN2.3</t>
  </si>
  <si>
    <t>Collectieve mobiliteit</t>
  </si>
  <si>
    <t>MAN4.8</t>
  </si>
  <si>
    <t>1-MAN2.3</t>
  </si>
  <si>
    <t>2-MAN2.3</t>
  </si>
  <si>
    <t>2-MAN4.8</t>
  </si>
  <si>
    <t>fase 1</t>
  </si>
  <si>
    <t>fase 2</t>
  </si>
  <si>
    <t>fase 3</t>
  </si>
  <si>
    <t>thema's</t>
  </si>
  <si>
    <t>1. MAN - MANAGEMENT</t>
  </si>
  <si>
    <t>2. SEW - SOCIAAL &amp; ECONOMISCH WELZIJN</t>
  </si>
  <si>
    <t>3. IOR - INFRASTRUCTUUR &amp; OPENBARE RUIMTE</t>
  </si>
  <si>
    <t>4. BRE - BRONNEN &amp; ENERGIE</t>
  </si>
  <si>
    <t>5. EDL - ECOLOGIE &amp; DUURZAAM LANDGEBRUIK</t>
  </si>
  <si>
    <t>6. TRA - TRANSPORT</t>
  </si>
  <si>
    <t>Controle uigevoerd?</t>
  </si>
  <si>
    <t>Categorie score</t>
  </si>
  <si>
    <t>SCORE (%)</t>
  </si>
  <si>
    <t>WEGING (%)</t>
  </si>
  <si>
    <t>Categoriescore (%)</t>
  </si>
  <si>
    <t>Ontwerpfase (%)</t>
  </si>
  <si>
    <t>Voorbereidingsfase (%)</t>
  </si>
  <si>
    <t>3 - Vrijetijdsgericht bedrijventerrein</t>
  </si>
  <si>
    <t>3 - Bestaande economische sites</t>
  </si>
  <si>
    <t>UITMUNTEND</t>
  </si>
  <si>
    <t>ZEER GOED</t>
  </si>
  <si>
    <t>GOED</t>
  </si>
  <si>
    <t>GESLAAGD</t>
  </si>
  <si>
    <t>UITSTEKEND</t>
  </si>
  <si>
    <t>TOTAAL SCORE (%)</t>
  </si>
  <si>
    <t>Non-gemotoriseerd verkeer</t>
  </si>
  <si>
    <t>TRA1.1</t>
  </si>
  <si>
    <t>Inpassing voor fiets- en voetgangersverkeer</t>
  </si>
  <si>
    <t>TRA1.2</t>
  </si>
  <si>
    <t>Stimuleren fiets- en voetgangersverkeer</t>
  </si>
  <si>
    <t>Openbaar vervoer</t>
  </si>
  <si>
    <t>TRA2.1</t>
  </si>
  <si>
    <t>Autoverkeer</t>
  </si>
  <si>
    <t>TRA3.1</t>
  </si>
  <si>
    <t>TRA3.2</t>
  </si>
  <si>
    <t>Het reduceren van autogebruik</t>
  </si>
  <si>
    <t>Vrachtverkeer</t>
  </si>
  <si>
    <t>TRA4.1</t>
  </si>
  <si>
    <t>TRA4.2</t>
  </si>
  <si>
    <t>TRA5</t>
  </si>
  <si>
    <t>Integratie van transport</t>
  </si>
  <si>
    <t>TRA5.1</t>
  </si>
  <si>
    <t>Aansluiting infrastructuur op de omgeving</t>
  </si>
  <si>
    <t>TRA5.2</t>
  </si>
  <si>
    <t>1-TRA1.1</t>
  </si>
  <si>
    <t>2-TRA1.1</t>
  </si>
  <si>
    <t>1-TRA1.2</t>
  </si>
  <si>
    <t>2-TRA1.2</t>
  </si>
  <si>
    <t>1-TRA2.1</t>
  </si>
  <si>
    <t>2-TRA2.1</t>
  </si>
  <si>
    <t>1-TRA3.1</t>
  </si>
  <si>
    <t>2-TRA3.1</t>
  </si>
  <si>
    <t>1-TRA3.2</t>
  </si>
  <si>
    <t>2-TRA3.2</t>
  </si>
  <si>
    <t>1-TRA4.1</t>
  </si>
  <si>
    <t>2-TRA4.1</t>
  </si>
  <si>
    <t>1-TRA4.2</t>
  </si>
  <si>
    <t>2-TRA4.2</t>
  </si>
  <si>
    <t>1-TRA5.1</t>
  </si>
  <si>
    <t>2-TRA5.2</t>
  </si>
  <si>
    <t>BRE1.3</t>
  </si>
  <si>
    <t xml:space="preserve"> (Standaar weging - geen eenduidig profiel)</t>
  </si>
  <si>
    <t>SEW4.1</t>
  </si>
  <si>
    <t>1-SEW4.1</t>
  </si>
  <si>
    <t>2-SEW4.1</t>
  </si>
  <si>
    <t>1-BRE2.1</t>
  </si>
  <si>
    <t>2-BRE2.1</t>
  </si>
  <si>
    <t>BRE2.1</t>
  </si>
  <si>
    <t>BRE3.1</t>
  </si>
  <si>
    <t>Allen uit bij 'bestaande terreinen'</t>
  </si>
  <si>
    <t>1 - Nieuw bedrijventerrein</t>
  </si>
  <si>
    <t>2 - Bestaand bedrijventerrein</t>
  </si>
  <si>
    <t>EDL1.1</t>
  </si>
  <si>
    <t>Karakter</t>
  </si>
  <si>
    <t>EDL2.4</t>
  </si>
  <si>
    <t>EDL2.5</t>
  </si>
  <si>
    <t>2-EDL2.4</t>
  </si>
  <si>
    <t>2-EDL2.5</t>
  </si>
  <si>
    <t>1-EDL1.1</t>
  </si>
  <si>
    <t>2-EDL1.2</t>
  </si>
  <si>
    <t>Als aangetoond kan worden dat het ontmoedigen van autoverkeer niet kan worden beïnvloed door het ontwerp (omdat er bijvoorbeeld geen ontwerp is).</t>
  </si>
  <si>
    <t>2e - Alleen uit bij 'bestaande terreinen'</t>
  </si>
  <si>
    <t>Alleen uit bij 'bestaande terreinen'</t>
  </si>
  <si>
    <t>Alleen uit bij 'bestaande terreinen' of als aangetoond kan worden</t>
  </si>
  <si>
    <t>Bestaande terreinen belangrijk - Nieuwe terreinen extra belangrijk!</t>
  </si>
  <si>
    <t>Toelichting classificatie:</t>
  </si>
  <si>
    <t xml:space="preserve">* * * * * </t>
  </si>
  <si>
    <t>≥ 85%</t>
  </si>
  <si>
    <t>≥ 70%</t>
  </si>
  <si>
    <t>* * * *</t>
  </si>
  <si>
    <t>* * *</t>
  </si>
  <si>
    <t>* *</t>
  </si>
  <si>
    <t>*</t>
  </si>
  <si>
    <t>TYPE:</t>
  </si>
  <si>
    <t>In het (verplichte) basispakket is nu opgenomen:</t>
  </si>
  <si>
    <t>1. Centraal contactpersoon met overheden en toeleveranciers.</t>
  </si>
  <si>
    <t>2. Verrichten van de administratie.</t>
  </si>
  <si>
    <t>3. Beheer en onderhoud openbare ruimte.</t>
  </si>
  <si>
    <t>4. Bewegwijzeringsysteem in het openbare gebied..</t>
  </si>
  <si>
    <t>5. Collectieve beveiliging, toegangscontrole en onderhoud hekwerken rond terrein.</t>
  </si>
  <si>
    <t>6. Keurmerk Veilig Ondernemen Bedrijventerrein (KVO-B).</t>
  </si>
  <si>
    <t>7. Camerabeveiliging. Preventieve surveillance en alarmopvolging als de ondernemers dat wensen.</t>
  </si>
  <si>
    <t>Het basis pakket kan in de toekomst eventueel worden uitgebreid met:</t>
  </si>
  <si>
    <t>Gezamenlijk inkoop afval, energie, onderzoek en advies</t>
  </si>
  <si>
    <t>Centraal overleg met de nutsbedrijven, gemeente en andere overheden</t>
  </si>
  <si>
    <t>Energie inkoop (Warmte Koude Opslag/ WKO)</t>
  </si>
  <si>
    <t>Arbodienstverlening, verzekeringen, werving en secretariële diensten</t>
  </si>
  <si>
    <t>Maatschappelijk Verantwoord Ondernemen (MVO)</t>
  </si>
  <si>
    <t>Water</t>
  </si>
  <si>
    <t>SEW1.4</t>
  </si>
  <si>
    <t>Geuroverlast</t>
  </si>
  <si>
    <t>2-SEW1.4</t>
  </si>
  <si>
    <t>Beleving</t>
  </si>
  <si>
    <t>IOR3</t>
  </si>
  <si>
    <t>IOR3.1</t>
  </si>
  <si>
    <t>IOR3.2</t>
  </si>
  <si>
    <t>IOR3.3</t>
  </si>
  <si>
    <t>Bestaande bebouwing</t>
  </si>
  <si>
    <t>Bestaande infrastructuur</t>
  </si>
  <si>
    <t>1-IOR2.1</t>
  </si>
  <si>
    <t>1-IOR2.2</t>
  </si>
  <si>
    <t>2-IOR3.1</t>
  </si>
  <si>
    <t>2-IOR3.2</t>
  </si>
  <si>
    <t>2-IOR3.3</t>
  </si>
  <si>
    <t>SMART-Grid</t>
  </si>
  <si>
    <t>BRE1.4</t>
  </si>
  <si>
    <t>Water (water als bron)</t>
  </si>
  <si>
    <t>Hittestress</t>
  </si>
  <si>
    <t>2-IOR1.2</t>
  </si>
  <si>
    <t>2-IOR1.1</t>
  </si>
  <si>
    <t>6.2</t>
  </si>
  <si>
    <t>6.3</t>
  </si>
  <si>
    <t>6.4</t>
  </si>
  <si>
    <t>6.5</t>
  </si>
  <si>
    <t>BNLGO RO08
BNLNR TRA3a/TRA4
IDS3.1.2.1c</t>
  </si>
  <si>
    <t>BNLGO RO08
DESG3.2.1a</t>
  </si>
  <si>
    <t>BIUTRA003, IDS3.1.2.1d, DESG3.2.3a</t>
  </si>
  <si>
    <t>BNLNR TRA3a
BIU TRA102</t>
  </si>
  <si>
    <t xml:space="preserve">DESG3.4a
DESG3.5a
DESG2.1.f / 3.4a
</t>
  </si>
  <si>
    <t xml:space="preserve">BCOM TM01
IDS3.1.1a
LNE MOB03
DESG3.2.2a / BIU TRA004
</t>
  </si>
  <si>
    <t>BCOM TM01
IDS3.1.1a
LNE MOB03
DESG3.2.2a / BIU TRA004</t>
  </si>
  <si>
    <t>Het faciliteren van auto's op alternatieve energiebronnen</t>
  </si>
  <si>
    <t>1-TRA4.3</t>
  </si>
  <si>
    <r>
      <t xml:space="preserve">- </t>
    </r>
    <r>
      <rPr>
        <sz val="10.5"/>
        <color theme="0"/>
        <rFont val="Arial"/>
        <family val="2"/>
      </rPr>
      <t>Moet er in hoofdstuk 6 iets bij over parkeren? Of zit dit al in één van de criteria?</t>
    </r>
  </si>
  <si>
    <t>≥ 55%</t>
  </si>
  <si>
    <t>≥ 45%</t>
  </si>
  <si>
    <t>≥ 30%</t>
  </si>
  <si>
    <t>Bestaand terrein</t>
  </si>
  <si>
    <t>Nieuw terrein</t>
  </si>
  <si>
    <t>Productiegericht / gemengd</t>
  </si>
  <si>
    <t>Kantoor terrein</t>
  </si>
  <si>
    <t>Vrijetijd terrein</t>
  </si>
  <si>
    <t>Logistiek</t>
  </si>
  <si>
    <t>relevant</t>
  </si>
  <si>
    <t>verplicht</t>
  </si>
  <si>
    <t>Standaard Status</t>
  </si>
  <si>
    <t>extra belangrijk</t>
  </si>
  <si>
    <t>= niet van toepassing (nvt)</t>
  </si>
  <si>
    <t>= extra belangrijk</t>
  </si>
  <si>
    <t>= relevant</t>
  </si>
  <si>
    <t>= verplicht</t>
  </si>
  <si>
    <t>Integratie van verkeerstromen / Modal Shift</t>
  </si>
  <si>
    <t>EDL4.1</t>
  </si>
  <si>
    <t>EDL4.2</t>
  </si>
  <si>
    <t>2-EDL4.1</t>
  </si>
  <si>
    <t>2-EDL4.2</t>
  </si>
  <si>
    <t>1-EDL2.5</t>
  </si>
  <si>
    <t>TRA3.3</t>
  </si>
  <si>
    <t>Inpassing van autoverkeer</t>
  </si>
  <si>
    <t>Maatregelen voor het minimaliseren van hinder door vrachtverkeer</t>
  </si>
  <si>
    <t>TRA4.3</t>
  </si>
  <si>
    <t>Inpassing autoverkeer</t>
  </si>
  <si>
    <t>1-TRA3.3</t>
  </si>
  <si>
    <t>2-TRA3.3</t>
  </si>
  <si>
    <t>Stimuleren van openbaar &amp; collectief vervoer</t>
  </si>
  <si>
    <t>Inpassing en doorstroming van vrachtverkeer</t>
  </si>
  <si>
    <t>Onderzoeken van alternatieven voor vrachtverkeer</t>
  </si>
  <si>
    <t>Hoogwaterbescherming &amp; klimaatadaptatie</t>
  </si>
  <si>
    <t>1-EDL4.1</t>
  </si>
  <si>
    <t>Stakeholder analyse + herziening ontwerp</t>
  </si>
  <si>
    <t>2-MAN3.1</t>
  </si>
  <si>
    <t>Collectief beheer van groen</t>
  </si>
  <si>
    <t>MAN4.9</t>
  </si>
  <si>
    <t>2-MAN4.9</t>
  </si>
  <si>
    <t>Collectieve energie inkoop</t>
  </si>
  <si>
    <t>Bewijsvoering:
1 = 1 stap
2 = 2 stap
3 = 3 stap
4 = 4 stap
5 = 5 stap
6 = 6 stap</t>
  </si>
  <si>
    <t>1-BRE1.4</t>
  </si>
  <si>
    <t>2-BRE1.4</t>
  </si>
  <si>
    <t>MAN2.2</t>
  </si>
  <si>
    <t>2-EDL1.1</t>
  </si>
  <si>
    <t/>
  </si>
  <si>
    <t>1 - Er is een branche-analyse &amp; marktanalyse uitgevoerd.
2 - Deze marktanalyse is doorvertaald naar een marktstrategie/businessplan. Daarbij vindt er een concretisering van de financiële-, economische-, organisatorische- en juridische aspecten plaats in een strategisch businessplan.
3 - Het type bedrijventerrein sluit aantoonbaar aan bij de marktvraag.</t>
  </si>
  <si>
    <t>- Branche-analyse en marktanalyse (kan in één document).
- Businessplan
- Onderbouwing die aantoont dat de keuze voor het type bedrijventerrein aansluit bij de marktvraag (max 1x A4)</t>
  </si>
  <si>
    <t>1 - Een impactstudie van de ten uitvoer gebrachte marktstrategie met betrekking tot het ontwerpproces.
2 - Een impactstudie van de ten uitvoer gebrachte marktstrategie met betrekking tot de projectlocatie.</t>
  </si>
  <si>
    <t xml:space="preserve">- impactstudie
- impactstudie (aanvulling op criterium 1) 
</t>
  </si>
  <si>
    <t>1. Er is een inschatting van de kosten-baten gemaakt.
2. De kosten-baten analyse is aantoonbaar doorvertaald in de voorbereidingsfase.</t>
  </si>
  <si>
    <t>- Kosten-baten inschatting of berekening. 
- Onderbouwing die aantoont dat de kosten-baten analyse ook daadwerkelijk is verwerkt in de voorbereidingsfase (max 1x A4)</t>
  </si>
  <si>
    <t>1 - Bij het aantrekken van bedrijven worden partijen met een transparant en gecommuniceerd maatschappelijk programma (MVO) in lijn met de waarden van de ontwikkeling gestimuleerd.</t>
  </si>
  <si>
    <t xml:space="preserve">- Er is een MVO-profiel opgesteld waar bedrijven aan moeten voldoen voor vestiging op het terrein. Dit profiel is opgesteld op basis van de richtlijnen als gepresenteerd door MVO Vlaanderen. </t>
  </si>
  <si>
    <t>1 - Het projectteam, inclusief de belangrijkste stakeholders (zie MAN3.1), worden aantoonbaar betrokken bij: projectdefinitie &amp; doel, duurzaamheidsambitie, opmaken klantwensen proces (zie MAN3.2) en projectbeheersingsinstrumenten en afspraken.
2 - Verantwoordelijkheden zijn aantoonbaar afgestemd en gecommuniceerd.
3 - Naast het definiëren van een participatiemodel (zie MAN3.1 &amp; MAN4.1), is ook het effectief overleg met overheden en nutmaatschappijen en andere belanghebbenden belangrijk.</t>
  </si>
  <si>
    <t>- Bewijsmateriaal in de vorm van Notulen of verslagen.</t>
  </si>
  <si>
    <t>4 - Bij de faseovergang naar gebruik gaat vaak veel informatie verloren. Er is voor de faseovergang van Realisatie naar Beheer &amp; Gebruik een vorm van beheer ingericht waarin relevante kennisoverdracht is geborgd.</t>
  </si>
  <si>
    <t>- Beheerplan</t>
  </si>
  <si>
    <t xml:space="preserve">- Uitgifteplan, met een aantoonbare ambitie op het gebied van duurzaamheid. </t>
  </si>
  <si>
    <t xml:space="preserve">1 - Er wordt een uitgifteplan opgesteld wat voldoet aan de in het handboek beschreven eisen. </t>
  </si>
  <si>
    <t>1 - Er is integraal, met projectmedewerkers en belangrijkste stakeholders, een gebiedsvisie opgesteld gericht op een gebiedsontwikkeling waarin de aanwezige kwaliteiten, bedreigingen, sterkten en zwaktes aan bod komen.
2 - Er is integraal, met projectmedewerkers en belangrijkste stakeholders, een duurzaamheidsambitie opgesteld waarbij de belangrijkste thema's zichtbaar en communiceerbaar zijn gemaakt.
3 - De verantwoordelijkheid voor het realiseren van de duurzaamheidsambitie is geborgd (in het projectteam).</t>
  </si>
  <si>
    <t>- Gebiedsvisie, met bewijsvoering van totstandkoming proces in vorm van notulen en verslagen.
- Duurzaamheidsambitie, met bewijsvoering van totstandkoming proces in vorm van notulen en verslagen.
- Aantoonbare borging van rolverdeling (max 1x A4).</t>
  </si>
  <si>
    <t>4 - Er vindt regelmatig controle plaats of de gestelde duurzaamheidsambitie voldoende is gebord in het ontwerp.</t>
  </si>
  <si>
    <t>- Bewijsvoering van cyclische borging duurzaamheidsambitie, in vorm van notulen en verslagen.</t>
  </si>
  <si>
    <t>1- Er is een stakeholderanalyse, in samenspraak met het projectteam, uitgevoerd.
2 - Per relevante stakeholder zijn de aan de gebiedsontwikkeling gerelateerde behoeften in kaart zijn gebracht en is aangegeven waar deze gekoppeld zijn aan andere stakeholders die daar een financiële relatie mee hebben.
3 -  De stakeholderanalyse wordt regelmatig geëvalueerd en geüpdate.</t>
  </si>
  <si>
    <t>- Stakeholderanalyse
- Notulen en/of verslaglegging</t>
  </si>
  <si>
    <t>4 - Indien de stakeholderanalyse wordt geüpdate (zie MAN3.1) dan kan worden aangetoond wat de effecten daarvan zijn op het ontwerp.</t>
  </si>
  <si>
    <t>- Update van stakeholderanalyse</t>
  </si>
  <si>
    <t>1 - In een vroeg stadium worden de klantwensen van alle stakeholders verzameld en opgenomen in een klantwensen document.</t>
  </si>
  <si>
    <t>- Klantwensendocument (in verschillende regio’s kan dit document een andere naam hebben).</t>
  </si>
  <si>
    <t>2 - Bij aanvang van de ontwerpfase wordt het klantwensendocument opnieuw gereviewd en aangepast waar nodig (zie 1-MAN3.2). Eventuele wijzigingen worden duidelijk gecommuniceerd.</t>
  </si>
  <si>
    <t>- Verslaglegging van review.</t>
  </si>
  <si>
    <t>1 - Er is een bestendige samenwerkings- en financieringsconstructie opgesteld ter ondersteuning van de duurzame realisatie van de gebiedsontwikkeling.</t>
  </si>
  <si>
    <t>- Contract, eventueel aanvullende verslaglegging.</t>
  </si>
  <si>
    <t>- Verslaglegging en/of rapportage. Daarin staan beschreven de mogelijkheden en organisatie van collectieve inkoop, en eventueel de organisatie van collectieve opwekking.
- Energieoverzicht dat aantoont dat, omgerekend per gevestigd bedrijf, minimaal 5% van de energie gezamenlijk wordt ingekocht.</t>
  </si>
  <si>
    <t>1 - Er wordt bestudeerd wat de mogelijkheden en voordelen van collectieve energie-inkoop zijn. Tevens wordt bestudeerd hoe de financiering en organisatie van eventuele collectieve energie opwekking eruit zou kunnen zien.
2 - Er wordt daadwerkelijk gezamenlijk energie ingekocht.</t>
  </si>
  <si>
    <t>1 - Er wordt bestudeerd wat de mogelijkheden en voordelen van collectieve afvalmanagement zijn.
2 - Er wordt tevens bekeken of er een ‘onafhankelijke tussenpersoon’ moet worden aangesteld, om er voor te zorgen dat bedrijven met gevoelige informatie over afval, toch kunnen participeren.
3 - Indien bij criterium 2 is vastgesteld dat een ‘onafhankelijke tussenpersoon’ wenselijk is, dan is deze ook daadwerkelijk aangesteld.
4 - Er is een systeem ontworpen/ontwikkeld waarbij daadwerkelijk collectief afval wordt ingezameld.</t>
  </si>
  <si>
    <t xml:space="preserve">- Studie/rapport of verslaglegging.
- Contract of verslaglegging.
- Systeemontwerp. Deze bevat minimaal: systeemanalyse, afspraken, verzamelplekken of sorteerstraatjes en contract(en).
</t>
  </si>
  <si>
    <t>1 - Er wordt bestudeerd wat de mogelijkheden zijn van het gezamenlijk beheren van groen. 
2 - Er worden maatregelen getroffen die collectief beheer van groen stimuleren.</t>
  </si>
  <si>
    <t>- Studie/rapport of verslaglegging.
- rapport/Verslaglegging of notulen.</t>
  </si>
  <si>
    <t>1 - Er wordt bestudeerd wat de mogelijkheden zijn van collectieve mobiliteit (eisen zijn beschreven in het handboek)
2 - Er worden maatregelen getroffen die collectieve mobiliteit stimuleren.</t>
  </si>
  <si>
    <t>- Studie/rapport of verslaglegging.
- rapport/Verslaglegging of notulen.</t>
  </si>
  <si>
    <t>1 - Er wordt bestudeerd wat de mogelijkheden zijn van gezamenlijk beveiligen (eisen zijn beschreven in het handboek).
2. Er worden collectieve beveiligingsmaatregelen getroffen.</t>
  </si>
  <si>
    <t>- Studie/rapport of verslaglegging.
- Aankoopbewijs / foto’s van installatie.</t>
  </si>
  <si>
    <t>1 - Er wordt bestudeerd wat de mogelijkheden zijn het delen/lenen of ruilen van individuele bezittingen (eisen zijn beschreven in het handboek).
2 - Er wordt aantoonbaar gedeeld/geleend of geruild.</t>
  </si>
  <si>
    <t>- Studie/rapport of verslaglegging.
- Verslaglegging en/of notulen.</t>
  </si>
  <si>
    <t>1 - De mogelijkheden voor het collectief produceren van lokaal voedsel op het terrein zijn bestudeerd (stadslandbouw).
2 - Daarbij wordt biologisch geproduceerd.
3 -  Getracht wordt om het lokaal geproduceerde voedsel ook lokaal af te zetten, bijvoorbeeld in bedrijfskantines op het bedrijventerrein (sluiten van lokale voedsel kringloop).</t>
  </si>
  <si>
    <t>- Studie/rapport of verslaglegging.
- Studie/rapport of verslaglegging.
- Contract en/of verslaglegging. Indien afzetten op het terrein niet mogelijk blijkt te zijn dan kan worden volstaan met Bewijsvoering daarvan.</t>
  </si>
  <si>
    <t xml:space="preserve">1 - Er is een plan opgesteld hoe het parkmanagement wordt overgedragen van de ontwikkelaar op de beheerder.
2 - Er is een professionele partij opgericht, of aangesteld, om het parkmanagement te beheren. </t>
  </si>
  <si>
    <t>- Studie/rapport of verslaglegging.
- Contract of juridisch bewijs van oprichting. Indien er voor gekozen is om geen professionele partij op te richten, dan wordt onderbouwd waarom dit de meest duurzame keuze is.</t>
  </si>
  <si>
    <t>1 - Stel een geluidsbeheerplan op ten behoeve van omgevingslawaai.
2 - Stel de referentietoestand op ten behoeve van verkeerslawaai.
3 - Het aantal ernstig gehinderden in de invloedszone blijft gelijk of daalt ten opzichte van de referentietoestand met betrekking op verkeerslawaai.
4 - In gevoelige gebieden (gebieden van het Vlaams Ecologisch Netwerk (VEN), habitatrichtlijngebieden en vogelrichtlijngebieden) in de invloedssfeer is Lden lager dan 55 dB(A).</t>
  </si>
  <si>
    <t>- Geluidsbeheerplan conform de richtlijn Europese richtlijn 2002/49/EG en de algemene voorwaarden zoals die omschreven worden in hoofdstuk 4.5. van VLAREM-II. Hierbij wordt conform de norm rekening gehouden met zowel industrielawaai (bron) als omgevingslawaai.
- Rapportage met onderbouwing van de referentietoestand.
- Berekening op basis van mobiliteitseffectenrapport dat aantoont dat het aantal ernstige gehinderden niet toeneemt.
- Rapportage of berekening dat aantoont dat de Lden lager is dan 55 dB(A).</t>
  </si>
  <si>
    <t>1 - Stel een lichtbeheerplan op.
2 - Voer mitigerende maatregelen uit ter beperking van lichthinder.</t>
  </si>
  <si>
    <t>- Lichtbeheerplan waarbij de aspecten als beschreven in dit hoofdstuk zijn verwerkt. Daarbij kunnen de VLAREM-voorschriften als richtlijn worden gebruikt.
- Definitief ontwerp waarin lichthinder mitigerende maatregelen zijn getroffen</t>
  </si>
  <si>
    <t>1 - Stel de referentietoestand op ten behoeve van luchtkwaliteit.
2 - Neem ontwerpmaatregelen zodat de luchtverontreiniging gelijk blijft of daalt ten opzichte van de referentietoestand.</t>
  </si>
  <si>
    <t>- Rapportage van de referentietoestand conform beschreven aspecten.
- Definitief ontwerp met de ontwerpmaatregelen en een Rapportage of berekening waaruit blijkt dat deze ontwerpmaatregelen ervoor zorgen dat de luchtverontreiniging gelijk blijft of daalt ten opzichte van de referentietoestand.</t>
  </si>
  <si>
    <t>1 - Stel de referentietoestand op ten behoeven van geuroverlast.
2 - Neem ontwerpmaatregelen zodat de geuroverlast gelijk blijft of daalt ten opzichte van de referentietoestand.</t>
  </si>
  <si>
    <t>- Rapportage met een onderbouwing van de referentie toestand en hoe de evaluatie daarvan in zijn werk gaat.
- Rapportage met daarin een evaluatie van de geuroverlast die wordt veroorzaakt naar de omgeving, definitief ontwerp met de ontwerpmaatregelen en een onderbouwing dat de voorgestelde maatregelen in het kader van de gebiedsontwikkeling de negatieve effecten van de ontwikkeling teniet zullen doen.</t>
  </si>
  <si>
    <t>1 - Er wordt een economische impact studie uitgevoerd. 
2 - Het economisch welzijn verhoogt doordat er investeringen zijn aangetrokken en netto werkgelegenheid is gecreëerd door de aanleg van het bedrijventerrein.</t>
  </si>
  <si>
    <t>- Rapportage van de economische impact studie.
- Rapportage van de economische impact Studie dat aantoont dat Er werkgelegenheid is gecreëerd.</t>
  </si>
  <si>
    <t>1 - Minstens 5% van de opdrachtsom voor zowel de aanleg van het bedrijventerrein als de bouw van de bedrijven op het terrein wordt aan social return besteed.</t>
  </si>
  <si>
    <t>- Kostenraming/begroting</t>
  </si>
  <si>
    <t>1 - Overleg met politie, ambulance en brandweer over toegankelijkheid en voorzieningen op het bedrijventerrein.</t>
  </si>
  <si>
    <t>2 - Voorzie van een blusbekken met hemelwater voor de brandweer. Het blusbekken is opgenomen in het geïntegreerde watersysteem. De capaciteit van het blusbekken is in overleg met de brandweer bepaald.</t>
  </si>
  <si>
    <t>- Verslag van het overleg</t>
  </si>
  <si>
    <t>- Definitief ontwerp van het watersysteem</t>
  </si>
  <si>
    <t>1 - Er is onderzoek gedaan naar de optimalisaties die mogelijk zijn op het terrein ter bevordering van sociale veiligheid. 
2 - Er is aan 3 van de 5 volgende sociale aspecten voldaan (zie handboek voor deze 5 aspecten)</t>
  </si>
  <si>
    <t>- Rapportage van onderzoek naar sociale veiligheid
- Definitief ontwerp</t>
  </si>
  <si>
    <t xml:space="preserve">1 - Inventarisatie van aanwezige en benodigde voorzieningen op en rondom het bedrijventerrein.
2 - Verdere uitwerking van de inventarisatie (bewijs 1), waarbij minimaal een onderscheid wordt gemaakt tussen ‘wenselijke voorzieningen’ en ‘noodzakelijke voorzieningen’ op en rondom het bedrijventerrein inclusief toelichting. </t>
  </si>
  <si>
    <t>- Rapportage van de inventarisatie</t>
  </si>
  <si>
    <t>3 - Op basis van de inventarisatie zijn de nodige gezamenlijke voorzieningen voor zowel het bedrijventerrein als de omgeving van het bedrijventerrein opgenomen in het ontwerp.</t>
  </si>
  <si>
    <t>- Definitief ontwerp</t>
  </si>
  <si>
    <t>Locatie site:</t>
  </si>
  <si>
    <t>Assessor:</t>
  </si>
  <si>
    <t>Projectnaam:</t>
  </si>
  <si>
    <t>Datum:</t>
  </si>
  <si>
    <t>1 - Het inventariseren en evalueren van de relatie tussen de economische hoofdfunctie en andere functies binnen en rondom de site.
2 - Een onderbouwde visievorming over welke vorm van afstemming tussen de verschillende functies wenselijk is.</t>
  </si>
  <si>
    <t>3 - Op basis van de visievorming is in het ontwerp rekening gehouden met de afstemming tussen de verschillende functies binnen en rondom de site.</t>
  </si>
  <si>
    <t>- Rapportage van de inventarisatie en de evaluatie
- Rapportage over de visie t.a.v. verweving met de omgeving</t>
  </si>
  <si>
    <t xml:space="preserve">- Definitief ontwerp
</t>
  </si>
  <si>
    <t>1 - Het opstellen van een beeldkwaliteitsplan.</t>
  </si>
  <si>
    <t>- Een beeldkwaliteitsplan dat het bedrijventerrein op verschillende aspecten van ruimtelijke kwaliteit beoordeeld.</t>
  </si>
  <si>
    <t>2 - In het ontwerp is aandacht besteed aan de beleving op het bedrijventerrein, middels het beeldkwaliteitsplan</t>
  </si>
  <si>
    <t>- Definitief ontwerp wordt getoetst aan de hand van het beeldkwaliteitsplan.</t>
  </si>
  <si>
    <t>1 - Bestaande bebouwing wordt geïnventariseerd.
2 - Er wordt in een maatschappelijke kosten-batenanalyse onderzocht of het de voorkeur heeft om bestaande bebouwing te vervangen voor een tijdshorizon van tenminste 50 jaar. 
3 - De historische waarde wordt in kaart gebracht van aanwezig industrieel erfgoed en hoe dit bij kan dragen aan de culturele beleving van de site.</t>
  </si>
  <si>
    <t>- GRB (Geopunt) of opmetingsplan bestaande toestand
- Een MKBA die met de netto contante waarde aangeeft of bestaande bebouwing (in eigendom) vervangen zou moeten worden. Hierbij moet de levensduur van de bebouwing gedefinieerd worden. Let op! Dit hoeft geen uitgebreide MKBA te zijn, maar dient wel volgens de richtlijnen uitgevoerd te worden (zie MAN1.3)
- Een grafisch of tekstueel overzicht waaruit blijkt welk industrieel erfgoed aanwezig is en een kwalitatieve analyse van hoe dit bijdraagt aan de culturele beleving.</t>
  </si>
  <si>
    <t>4 - In het ontwerp van het bedrijventerrein wordt hergebruik van bestaande bebouwing gemaximaliseerd
5 - De bestaande bebouwing is ten opzichte van nieuwbouw een gelijkwaardig onderdeel van de duurzaamheidsambitie.</t>
  </si>
  <si>
    <t>- Een definitief ontwerp (DO) waaruit blijkt dat tenminste 50 % van de bestaande bebouwing met een houdbaarheid van 50 jaar of meer hergebruikt wordt.
- In de duurzaamheidsambitie wordt de bestaande bebouwing tenminste aan de hand van dezelfde aspecten beschreven als de beoogde nieuwbouw.</t>
  </si>
  <si>
    <t>1 - Bestaande infrastructuur wordt geïnventariseerd.
2 - Er is onderzocht in welke mate de bestaande wegeninfrastructuur in staat is om een groeiende vervoersvraag op te vangen.
3 - Er is onderzocht in welke mate ondergrondse infrastructuur ruimte biedt voor wijzigingen van bovengrondse verschuivingen in functionaliteit.
4 - Er wordt in een financiële analyse onderzocht of het de voorkeur heeft om bestaande infrastructuur te vervangen voor een tijdshorizon van tenminste 50 jaar.</t>
  </si>
  <si>
    <t>5 - Het bedrijventerrein wordt zodanig ontworpen dat alleen het gedeelte van bestaande infrastructuur dat niet gedurende 50 jaar na de realisatie functioneel in stand kan blijven wordt vervangen.
6 - In het ontwerp wordt nieuwe infrastructuur geïntegreerd met bestaande infrastructuur.</t>
  </si>
  <si>
    <t>- Een KLIP-KLIM of een opmetingsplan bestaande toestand inclusief ondergrondse infrastructuur.  
- Een berekening die aantoont hoeveel additionele capaciteit de wegeninfrastructuur heeft.
- Een korte rapportage waarin wordt getoetst of de  aanwezige ondergrondse vrije ruimte en de aanwezige ongebruikte capaciteit van ondergrondse infrastructuur voldoende is voor de beoogde ontwikkelingen.
- Een rapportage waarin de levenscycluskosten met behulp van netto constante waarde voor tenminste 10 jaar zijn berekend en afgezet tegen het alternatief om bestaande infrastructuur te vervangen.</t>
  </si>
  <si>
    <t>- Een definitief ontwerp (DO) waaruit blijkt dat tenminste 50 % van de bestaande infrastructuur met een houdbaarheid van 50 jaar of meer hergebruikt wordt.  
- Een Definitief Ontwerp (DO) waarin is aangegeven hoe de nieuwe infrastructuur fysiek en functioneel aansluit op bestaande infrastructuur.</t>
  </si>
  <si>
    <t>1 - Gebouwen worden ontworpen om een zo laag mogelijke CO2-uitstoot ten gevolge van alle typen energieverbruik in de gebruiksfase te hebben.
2 - In het ontwerp wordt materiaalgebruik aantoonbaar geminimaliseerd.
3 - Er wordt een zorgvuldige afweging gemaakt tussen het hergebruik van materialen, duurzaamheid in de gebruiksfase en kosten.
4 - In het ontwerp van de gebouwen wordt rekening gehouden met multi-use en de mogelijkheid voor andere toekomstige functies van het gebouw.</t>
  </si>
  <si>
    <t>- Een berekening die in aantoont dat de CO2-uitstoot geminimaliseerd is.
- Een berekening die in aantoont dat het materiaalgebruik voor gebouwen niet verminderd kan worden zonder aan functionaliteit in te boeten.
- Een overzicht waarin verschillende hergebruik-scenario’s ten aanzien van duurzaamheid (waaronder belasting van het milieu) en kosten worden vergeleken.
- Het Definitief Ontwerp (DO) geeft specifiek aan waar verschillende functies  vervuld kunnen worden door dezelfde objecten.</t>
  </si>
  <si>
    <t>1 - In het ontwerp van de openbare ruimte wordt aandacht besteed aan het gebruik van milieuvriendelijk materiaal, waarbij gekozen is voor materialen met de kleinste milieubelasting.
2 - In het ontwerp van de openbare ruimte wordt het hergebruik van materialen gemaximaliseerd.</t>
  </si>
  <si>
    <t>- Een overzicht met de hoeveelheden gebruikte materiaal waaruit blijkt dat de materialen met de laagste totale milieubelasting zijn gekozen.
- Een berekening die in aantoont dat het materiaalgebruik in de openbare ruimte niet verminderd kan worden zonder aan functionaliteit in te boeten.</t>
  </si>
  <si>
    <t>1 - Er wordt bij ontwerpkeuzes aantoonbaar rekening gehouden met de gevolgen voor de efficiëntie van de onderhoudsinspanning in de gebruiksfase.
2 - In het onderhoudsplan van de openbare ruimte van het bedrijventerrein wordt beschreven hoe het gebruik van materiaal en materieel geminimaliseerd kan worden.</t>
  </si>
  <si>
    <t>- In ontwerpnota’s wordt aangeven of en welke consequenties ontwerpkeuzes hebben voor de gebruiksfase in relatie tot benodigde tijd en middelen.
- Een onderhoudsplan waarin tenminste is aangegeven hoe onderhoud het meest optimaal kan worden gepleegd, en welke en hoeveel materiaal en materieel er nodig is voor ieder type onderhoud.</t>
  </si>
  <si>
    <t>1 - Het ondergrondse tracé en ruimtebeslag van kabels en leidingen wordt geminimaliseerd.
2 - In het ontwerp wordt aantoonbaar rekening gehouden met de impact van kabels en leidingen op andere functionaliteiten van de ondergrondse ruimte en de impact van de andere functionaliteiten op de kabels en leidingen, zoals boomwortelruimte en waterberging.
3 - In het ontwerp worden kabels en leidingen zodanig gesitueerd dat het graaf- en herbestratingswerk dat benodigd is voor beheer en onderhoud geminimaliseerd wordt.
4 - Bij de aanleg van kabels en leidingen worden tracés vrijgehouden voor toekomstige collectieve en duurzame energiesystemen die bij aanleg nog niet mogelijk zijn.</t>
  </si>
  <si>
    <t>- Op het Definitief Ontwerp (DO) staan de kortst mogelijke tracés weergegeven. Indien het tracé of gedeelten van het tracé niet op de kortst mogelijke lijn liggen, dient in een ontwerpnota te worden toegelicht waarom deze keuze wordt gemaakt. Hierbij afstemming plaatst te vinden met de bevoegde instanties. 
- Op het Definitief Ontwerp (DO) staat aangegeven dat het tracé van kabels en leidingen niet binnen de de kruin van de boom valt.
- Op het Definitief Ontwerp (DO) staat aangegeven dat er voldoende ruimte voorzien voor nutsleidingen en waterberging.
- Op het Definitief Ontwerp (DO) staat aangegeven dat het tracé van kabels en leidingen toegankelijk is en minimaal herbestratingswerkzaamheden vergt.
- In het Definitief Ontwerp (DO) zijn tracé reserveringen aangegeven voor toekomstige energiesystemen.</t>
  </si>
  <si>
    <t>1 - Het inventariseren van de mogelijkheden voor Rationeel Energie Gebruik (REG).</t>
  </si>
  <si>
    <t>- Een document waaruit blijkt dat er Een inventarisatie van REG-maatregelen heeft plaatsgevonden.</t>
  </si>
  <si>
    <t xml:space="preserve">2 - Er wordt een basecase opgesteld voor het bedrijventerrein op basis van traditioneel energieverbruik.  
3 - Op basis van de basecase worden REG-maatregelen opgesteld om 40% reductie van het energieverbruik te realiseren. 
4 - Deze REG-maatregelen worden opgenomen in het ontwerp voor het bedrijventerrein. </t>
  </si>
  <si>
    <t>- rapportage met de basecase
- rapportage met REG-maatregelen en Een berekening van de reductie
- definitief ontwerp met daarin de REG-maatregelen</t>
  </si>
  <si>
    <t>1 - Het inventariseren van de mogelijkheden om restwarmte en -koude binnen en buiten het plangebied te benutten.</t>
  </si>
  <si>
    <t>- rapportage waaruit blijkt dat de inventarisatie heeft plaatsgevonden</t>
  </si>
  <si>
    <t>2 - De restwarmte en -koude wordt binnen of buiten de site benut. Er kan bijvoorbeeld restwarmte uit koelwater worden gebruikt.</t>
  </si>
  <si>
    <t>- definitieve kabels- en leidingen tekening met daarin het restwarmte- en koude netwerk</t>
  </si>
  <si>
    <t>1 - Het inventariseren van de mogelijkheden om duurzame energie binnen of buiten het plangebied op te wekken.</t>
  </si>
  <si>
    <t>- Een document waaruit blijkt dat een inventarisatie van duurzame energie is uitgevoerd. Hierbij kan gebruik gemaakt worden van de energiekansenkaarten die door diverse instanties (bijvoorbeeld provincie Vlaams-Brabant en stad Antwerpen) zijn gemaakt.</t>
  </si>
  <si>
    <t>Minimaal het volgende percentage van de energievraag van het gebied wordt ingevuld door het opwekken van duurzame energie binnen of buiten het plangebied. 
Stap 1 = 20%
Stap 2 = 40%
Stap 3 = 60%
Stap 4 = 80%
Stap 5 = 100%
Stap 6 = Meer dan 100% (zie toelichting handboek)</t>
  </si>
  <si>
    <t>- Een document met Een berekening waarin dit wordt aangetoond</t>
  </si>
  <si>
    <t>1 - Het inventariseren van de mogelijkheden om een SMART-grid toe te passen.</t>
  </si>
  <si>
    <t xml:space="preserve">2 - In het ontwerp is een SMART-grid voorzien. </t>
  </si>
  <si>
    <t>- rapportage waaruit blijkt dat de inventarisatie heeft plaatsgevonden.</t>
  </si>
  <si>
    <t>- definitief ontwerp met daarin de SMART-grid</t>
  </si>
  <si>
    <t>1 - Het inventariseren van inkomende en uitgaande materialen.
2 - Het inventariseren van mogelijkheden om materiaal- en afvalstromen samen te voegen of uit te wisselen tussen bedrijven (industriële symbiose).</t>
  </si>
  <si>
    <t>- rapportage met de inventarisatie van inkomende en uitgaande materialen.
- rapportage met de inventarisatie van de mogelijkheden om materiaal- en afvalstromen samen te voegen of uit te wisselen tussen bedrijven.</t>
  </si>
  <si>
    <t>3 - Ontwerp een materiaal- en afvalsysteem waarbij het hergebruik en de efficiëntie van de stromen van materialen en afval centraal staat.</t>
  </si>
  <si>
    <t>- definitief ontwerp met daarin het materiaal- en afvalsysteem.</t>
  </si>
  <si>
    <t>1 - Voer een wateraudit uit bij de ondernemingen op het bedrijventerrein en stem de verschillende waterstromen op elkaar af.</t>
  </si>
  <si>
    <t>2 - Productiegerichte terreinen: Het gebied maakt voor minimaal 10% gebruik van de toepassing van gebiedseigen water, waardoor er een vermindering is van de vraag van water buiten het systeem.  Alle andere typen terreinen: Het gebied maakt voor minimaal 30% gebruik van de toepassing van gebiedseigen water, waardoor er een vermindering is van de vraag van water buiten het systeem.
3 - Bij het gebruik van gebiedseigen water moet de natuurlijke waterbalans in stand worden gehouden en mag er geen verslechtering van de waterkwaliteit plaatsvinden.</t>
  </si>
  <si>
    <t>- rapportage van de wateraudit</t>
  </si>
  <si>
    <t>- berekening van het ontwerp waaruit blijkt dat 10% of 30% van waterverbruik gebiedseigen water is.
- ontwerp van het watersysteem met een berekening van de waterbalans en een analyse op de waterkwaliteit waaruit blijkt dat het natuurlijke watersysteem van het bedrijventerrein in stand wordt gehouden.</t>
  </si>
  <si>
    <t>1 - Er wordt een volledige inmeting en inventarisatie van de eigenschappen van het terrein uitgevoerd om inzicht te krijgen over het karakter van het gebied en de relatie van het gebied tot zijn omgeving.</t>
  </si>
  <si>
    <t>2 - De opmeting en inventarisatie van het karakter van het gebied vormen de basis van het ontwerp van het bedrijventerrein waarbij waardevolle landschapselementen worden geïntegreerd in het landschapsontwerp, zonder de functionaliteit van het bedrijventerrein te hypothekeren.</t>
  </si>
  <si>
    <t>- rapportage of tekeningen van de inmeting en inventarisatie (hierbij kan de landschapsatlas geraadpleegd worden)</t>
  </si>
  <si>
    <t>- definitief ontwerp</t>
  </si>
  <si>
    <t>1 - Het bedrijventerrein is gesitueerd op meer dan 50% braakliggend en/of bebouwd terrein (brownfield).
2 - Er is een zonnestudie uitgevoerd. Daarbij is een optimale positionering van gebouwen ten opzichte van de zonneoriëntatie in kaart gebracht.</t>
  </si>
  <si>
    <t>- kaart waaruit dit blijkt
- rapportage van de zonnestudie</t>
  </si>
  <si>
    <t>3 - Stel een berekening op voor de minimaal benodigde ruimte om bedrijfsvoering uit te voeren. 
4 - In het ontwerp wordt maximaal 20% afgeweken van de minimaal benodigde ruimte. 
5 - Bestaande (en nieuwe) waterlopen zijn de basis voor de ontwikkeling van het groen-blauwe netwerk op schaal van het inrichtingsplan.  Het groen-blauwe netwerk wordt daarnaast optimaal geënt op het ontworpen wegenpatroon.</t>
  </si>
  <si>
    <t>- rapportage met de berekening
- definitief ontwerp
- inrichtingsplan of definitief ontwerp waarbij bestaande waterlopen maximaal behouden zijn gebleven.</t>
  </si>
  <si>
    <t>1 - Onderzoek de mogelijkheden van tijdelijke inrichting en tijdelijk gebruik voor percelen en ruimtes die langer dan 6 maanden ongebruikt blijven.</t>
  </si>
  <si>
    <t>- rapportage van onderzoek naar tijdelijke inrichting en gebruik.</t>
  </si>
  <si>
    <t>2 - Het ontwerp maakt toekomstige verschuivingen en veranderingen van functionaliteiten van de openbare ruimte mogelijk in de gebruiksfase.
3 - Er wordt in het ontwerp extra ruimte gecreëerd voor toekomstige bebouwing.
4 - Er is voldoende flexibiliteit in het inrichtingsplan zodat kan worden ingespeeld op een veranderende context tijdens de realisatie van het bedrijventerrein.</t>
  </si>
  <si>
    <t>- Het Definitief Ontwerp (DO) geeft specifiek aan waar verschillende functies  vervuld kunnen worden door dezelfde objecten in de openbare ruimte.
- Het Definitief Ontwerp (DO) geeft specifiek aan welke ruimtes initieel nog geen functie vervuld.
- Inrichtingsplan</t>
  </si>
  <si>
    <t>1 - Er wordt een studie uitgevoerd waarbij wordt aangetoond of het terrein, inclusief omliggend gebied,  gevoelig is voor hittestress (Urban Island Heat effect)</t>
  </si>
  <si>
    <t>- Rapportage met een onderzoek naar de gevoeligheid van hittestress op het bedrijventerrein</t>
  </si>
  <si>
    <t>2 - Indien uit de studie is gebleken dat het gebied gevoelig is voor hittestress, dan dienen er maatregelen te worden genomen om het effect te reduceren.</t>
  </si>
  <si>
    <t>- Ontwerp met daarin maatregelen om hittestress tegen te gaan en een onderbouwing van de maatregelen</t>
  </si>
  <si>
    <t>1 - Maken van een gesloten grondbalans (bijvoorbeeld het overschot van ter plaatse gesaneerde grond gebruiken).
2 - Hou in het ontwerp rekening met het zo min mogelijk onherstelbaar verstoren van de bodem bij het bouwrijp maken en bij ondergrondse interventies (funderingspalen, kelders, pijpen voor WKO e.d.).
3 - Hou in het ontwerp rekening met het zo min mogelijk verstoren van de grondwaterstroming.
4 - Volgen van het gemeentelijk erosiebestrijdingplan (indien aanwezig).</t>
  </si>
  <si>
    <t>- Rapportage van grondbalans
- Profielen van de ondergrond van de toekomstige situatie
- Rapportage van de berekening van de effecten op grondwaterstroming
- Definitief ontwerp</t>
  </si>
  <si>
    <t>1 - Realiseren van het bedrijventerrein op een ernstig verontreinigde bodem.
2 - In de voorbereidingsfase wordt gebruik gemaakt van de meest duurzame combinatie ‘ontwikkelvariant’ en ‘saneringsvariant’. Daarvoor wordt gebruik gemaakt van de Duurzaamheidsmeter Herontwikkeling Verontreinigde Sites (DZM-HVS) ontwikkeld door OVAM . 
3 - In geval van verontreinigde bodem, wordt de afweging tussen wel of niet saneren en de ingevulde duurzaamheidsmeter van OVAM (zie criterium 2) gecontroleerd door een erkend bodem expert.</t>
  </si>
  <si>
    <t>4 - Voer de bodemsanering uit middels de best beschikbare technieken. In ontwerpfase wordt gebruik gemaakt van de meest duurzame combinatie ‘ontwikkelvariant’ en ‘saneringsvariant’. Daarvoor wordt gebruik gemaakt van de Duurzaamheidsmeter Herontwikkeling Verontreinigde Sites (DZM-HVS) ontwikkeld door OVAM.</t>
  </si>
  <si>
    <t>- Uitvoeringsontwerp van de sanering
- Rapportage van de tool DZM-HVS waarbij minimaal de ontwerpfase is ingevuld. Daarbij is een duidelijke onderbouwing waarom keuzes zijn gemaakt. Indien wordt afgeweken van de meest duurzame combinatie (ranking 1) dan dient onderbouwd te worden waarom.</t>
  </si>
  <si>
    <t>1 - Inventariseer en evalueer de ecologische waarden en functies en bepaal de effecten van de voorgenomen ontwikkeling op deze ecologische waarden.</t>
  </si>
  <si>
    <t>2 - Behoudt zoveel mogelijk van de ecologische waarden en functies in het gebied en voorkom, mitigeer of compenseer negatieve effecten
3 - Optimaliseer binnen het bedrijventerrein de omstandigheden voor ecologische waarden.
4 - Versterk bijzonder of zeldzame ecologische waarden op regionale schaal.</t>
  </si>
  <si>
    <t>- Een natuurrapport (zie introductie) met daarin Een plan om de ecologische waarden te behouden.
- definitief ecologisch ontwerp waarin is aangetoond dat de ecologische omstandigheden worden geoptimaliseerd
- definitief ecologisch ontwerp waarin is aangetoond dat bijzondere of zeldzame ecologische waarden worden versterkt</t>
  </si>
  <si>
    <t>1 - Inventariseer en evalueer de abiotische structuren.</t>
  </si>
  <si>
    <t>- Inventarisatie en evaluatie van abiotische structuren door een milieudeskundige</t>
  </si>
  <si>
    <t>2 - Behoudt de abiotische structuren of onderbouw de keuze om de abiotische structuren niet te behouden en compenseer de ontstane schade.
3 - Inzetten van abiotische structuren om de kwaliteit van de gebiedsontwikkeling te vergroten.</t>
  </si>
  <si>
    <t>- rapportage met daarin Een plan om de abiotische structuren te behouden
- definitief ontwerp waarin onderbouwd is hoe de aanwezige abiotische structuren worden ingezet om de kwaliteit van het gebied te versterken</t>
  </si>
  <si>
    <t>1 - Minimaal 50% van het openbaar domein van het bedrijventerrein is onderdeel van een groter overkoepelende blauw-groene zone. 
2 - Koppel het groen aan laagdynamische ontwikkelingen zoals fiets- en voetpaden en lunchlocaties.
3 - Ontwerp het groen volgens de principes van het Harmonisch Park- en Groenbeheer.</t>
  </si>
  <si>
    <t>- Overzichtstekening van de bedrijventerrein met daarop de blauw-groene zone
- Overzichtstekening van de bedrijventerrein met daarop de blauw-groene zone
- definitief ontwerp</t>
  </si>
  <si>
    <t>1 - Er is een hemelwatersysteemkaart opgesteld voor het gebied en doorgerekend op een bui van T = 50. 
2 - Er is een hemelwaterplan opgesteld voor het bedrijventerrein en overstromingsgevoelige gebieden op het bedrijventerrein zijn inzichtelijk gemaakt aan de hand van een watertoets.</t>
  </si>
  <si>
    <t>- Hemelwaterplan
- Hemelwaterplan,  overstromingskaart en watertoets</t>
  </si>
  <si>
    <t>3 - Compenseer alle verhardingen in het openbaar domein en 50% van de maximaal realiseerbare oppervlakte van private daken en verhardingen in het bijkomend grondbeslag met klimaatadaptieve maatregelen in het openbaar domein. 
4 - Er is genoeg waterbergend vermogen in het gebied gecreëerd zodat er geen hemelwateroverlast optreedt bij een T = 50 bui.</t>
  </si>
  <si>
    <t>- Definitief ontwerp
- Rapportage met simulatie van een T=50 bui op het definitief ontwerp</t>
  </si>
  <si>
    <t>1 - De natuurlijke waterbalans wordt in stand gehouden zonder verslechtering van de waterkwaliteit van het oppervlaktewater.</t>
  </si>
  <si>
    <t xml:space="preserve">- Rapportage met het onderzoek waaruit blijkt dat er geen verslechtering van de waterkwaliteit plaatsvindt welke is getoetst welke is getoetst aan de lozingsnormen zoals bepaald in Vlarem II. </t>
  </si>
  <si>
    <t>1 - Er wordt geïnventariseerd hoe er op het bedrijventerrein maximaal rekening kan worden gehouden met infrastructuur voor fietsers en voetgangers.</t>
  </si>
  <si>
    <t xml:space="preserve">- Ruimtelijke analyse van optimale inpassing voor mobiliteit, met daarin benoemd de kansen voor fiets- en voetgangersverkeer. </t>
  </si>
  <si>
    <t>2 - In het ontwerp wordt er aantoonbaar extra ruimte gecreëerd voor een bereikbare en integrale fiets- en voetgangersinfrastructuur.</t>
  </si>
  <si>
    <t>- Extra ruimte (meer dan de ontwerpnorm) gemaakt voor fiets- en voetgangersverkeer in het ontwerp.</t>
  </si>
  <si>
    <t>- Als toevoeging van de ruimtelijke analyse (TRA 1.1) wordt er een plan opgesteld hoe het gebruik van fiets- en voetgangersinfrastructuur zo aantrekkelijk mogelijk kan worden gemaakt (zie transport 1.2). Daarbij worden minimaal de in de introductie besproken voorbeeldmaatregelen overwogen.</t>
  </si>
  <si>
    <t>1 - Er wordt geïnventariseerd hoe het gebruik van fiets- en voetgangersinfrastructuur zo aantrekkelijk mogelijk kan worden gemaakt (zie transport 1.2)</t>
  </si>
  <si>
    <t>2 - De fiets- en voetgangersroutes worden integraal met de omgeving ontworpen, waarbij maatregelen worden geïmplementeerd om het traject zo aantrekkelijk mogelijk te maken.</t>
  </si>
  <si>
    <t xml:space="preserve">- De maatregelen als overwogen in criterium 1-TRA1.2 worden aantoonbaar toegepast in het ontwerp. </t>
  </si>
  <si>
    <t>1 - De mogelijkheden om het gebruik van openbaar vervoer en collectief vervoer te stimuleren zijn in kaart gebracht in een SWOT-analyse. 
2 - Hierbij wordt in ieder geval rekening gehouden met de fysieke ontwerpkansen nu en in de toekomst (positionering van haltes en routes) en overige stimulerende middelen. Er is hierover in een vroege fase  fysiek contact geweest met de openbaar vervoer bedrijven.</t>
  </si>
  <si>
    <t>- SWOT-analyse waarbij minimaal rekening is gehouden met verschillende typen openbaar en collectief vervoer. Daarbij zijn minimaal overwogen: collectief vervoer, taxi’s, ov-fiets en voor- en natransport (van en naar transportmiddel).  
- SWOT-analyse.</t>
  </si>
  <si>
    <t>3 - Het gebruik van openbaar vervoer wordt gestimuleerd door de geïdentificeerde kansen maximaal te benutten in het ontwerp.
4 - Indien er geen openbaar vervoer mogelijkheden zijn (resultaat SWOT) dan wordt er aantoonbaar voor een ‘duurzaam’ alternatief gekozen: taxi, ov-fiets, etc.</t>
  </si>
  <si>
    <t>- er is Op basis van de SWOT Een vervoersplan met maatregelen uitgevoerd. Daarbij is aangeven welke vervoerstype voor welke vervoersstroom het beste kan worden ingevuld. Tevens is aangegeven welke maatregelen uit het vervoersplan zijn verwerkt in het ontwerp.
- Indien er geen openbaar vervoer is toegepast. dan is in het vervoersplan onderbouwd aangegeven welk duurzaam alternatief is gekozen en waarom.</t>
  </si>
  <si>
    <t>1 - Er wordt geïnventariseerd hoe er op het bedrijventerrein maximaal rekening kan worden gehouden met infrastructuur voor autoverkeer.</t>
  </si>
  <si>
    <t xml:space="preserve">- Ruimtelijke analyse van optimale inpassing voor mobiliteit, met daarin benoemd de kansen voor autoverkeer (zie ook TRA1.1). </t>
  </si>
  <si>
    <t>2 - In het ontwerp wordt er aantoonbaar rekening gehouden met de in de introductie genoemde ontwerpaspecten voor autovervoer.</t>
  </si>
  <si>
    <t xml:space="preserve">- Er wordt in het ontwerp aantoonbaar rekening gehouden met doorstroming, hoeveelheid asfalt en multifunctioneel ruimtegebruik. </t>
  </si>
  <si>
    <t>1 - Er wordt een rapportage opgesteld met maatregelen die autogebruik kunnen ontmoedigen. Hierbij wordt minimaal rekening gehouden met de voorbeelden als beschreven in de introductie.</t>
  </si>
  <si>
    <t>- rapportage, dit kan eventueel worden geïntegreerd in de SWOT analyse en vervoersplan van TRA2.1.</t>
  </si>
  <si>
    <t>2 - Maatregelen om autogebruik te ontmoedigen worden geïmplementeerd in het ontwerp.</t>
  </si>
  <si>
    <t>- Aantoonbare ontwerpmaatregelen (zowel ‘push’ als ‘pull’) op basis van de kansen uit het rapport 1-TRA3.3.</t>
  </si>
  <si>
    <t>1 - Er wordt onderzocht in welke mate er voor het bedrijventerrein gebruik van emissieloze voertuigen gemaakt kan worden de komende 15 jaar.</t>
  </si>
  <si>
    <t>- Onderzoek naar alternatieve toepassingen die geschikt zouden kunnen zijn op en voor het bedrijventerrein (nu en in de komende 15 jaar). Daarbij wordt minimaal rekening gehouden met de voorbeelden als beschreven in de inleiding.</t>
  </si>
  <si>
    <t xml:space="preserve">2 - Er worden voldoende voorzieningen voor emissieloze voertuigen opgenomen. Daarbij wordt rekening gehouden met flexibiliteit om in de toekomst nieuwe technologieën niet uit te sluiten. </t>
  </si>
  <si>
    <t>- Aantoonbare voorzieningen in het ontwerp, op basis van het onderzoek in 1-TRA3.3.</t>
  </si>
  <si>
    <t>1 - Er wordt geïnventariseerd hoe er op het bedrijventerrein maximaal rekening kan worden gehouden met de infrastructuur voor vrachtverkeer.
2 - De noodzaak voor vrachtwagens om toegang te hebben tot specifieke bestemmingen op het bedrijventerreinen is aangegeven op een plattegrond of overzichtskaart.</t>
  </si>
  <si>
    <t>- Ruimtelijke analyse van optimale inpassing voor mobiliteit, met daarin benoemd de kansen voor vrachtverkeer (zie ook TRA1.1). Daarbij is het reduceren van het aantal stops (van en naar de bestemming) leidinggevend.
- Plattegrond en/of overzichtskaart</t>
  </si>
  <si>
    <t>3 - In het ontwerp wordt  aantoonbaar rekening gehouden met de in de introductie genoemde ontwerpaspecten voor vrachtvervoer.
4 - De toegang voor vrachtwagens wordt beperkt tot die wegen die strikt noodzakelijk zijn voor de bevoorrading van bedrijven.</t>
  </si>
  <si>
    <t>- Er wordt in het ontwerp aantoonbaar rekening gehouden met doorstroming, hoeveelheid asfalt en multifunctioneel ruimtegebruik. 
- In het ontwerp is aantoonbaar rekening onderscheid te maken tussen wegen voor vrachtverkeer (bevoorrading) en andere wegen (woon-werk verkeer etc.).</t>
  </si>
  <si>
    <t>1 - Er wordt een plan opgesteld om hinder ten gevolge van vrachtverkeer te minimaliseren. Het plan bevat tenminste maatregelen ten aanzien van geluidsoverlast, luchtkwaliteit, verkeersveiligheid en trillingen.</t>
  </si>
  <si>
    <t>- Hinderplan</t>
  </si>
  <si>
    <t>2 - Maatregelen die hinder ten gevolge van vrachtverkeer kunnen verminderen worden geïmplementeerd in het ontwerp.</t>
  </si>
  <si>
    <t xml:space="preserve">- In het ontwerp zijn aantoonbaar maatregelen genomen uit het hinderplan. </t>
  </si>
  <si>
    <t>1 - Er wordt een onderzoek gedaan naar de mogelijkheden om vrachtvervoer (gedeeltelijk) te laten vervangen door scheeps- en/of treinvervoer.</t>
  </si>
  <si>
    <t>- Uit onderzoek blijkt dat de gekozen alternatieven voor wel- of geen vrachtverkeer optimaal zijn gekozen. Daarbij is minimaal rekening gehouden met de voorbeelden als beschreven in de introductie.</t>
  </si>
  <si>
    <t>1 - Er wordt een verkeersmodel opgesteld waaruit blijkt wat de te verwachten modal split is op en naar het bedrijventerrein. 
2 - Ontwikkelingen die verkeersstromen (vervoerswijzen, verkeersintensiteiten en modal split) in de toekomst kunnen veranderen zijn onderzocht en in verband gebracht met het bedrijventerrein en de omgeving.
3 - Er is een inventarisatie uitgevoerd waaruit blijkt hoe de weginfrastructuur rondom het bedrijventerrein eruit ziet.
4 - Er wordt een inventarisatie gemaakt van de benodigde bebording, bewegwijzering en bebakening om de navigatie van, naar en op het bedrijventerrein te vergemakkelijken.
5 - De resultaten van het onderzoek worden geïmplementeerd in een plan om de modal shitft te realiseren.</t>
  </si>
  <si>
    <t>- verkeersmodel
- onderzoek
minimaal onderzocht: 
- Hoe gaat het transport plaatsvinden?
- Is mobiliteit überhaupt wel nodig?(bijv. alternatief door bediening op afstand)
- Lokale oplossingen mogelijk (niet individueel uit verre landen)
- Is het mogelijk om alleen grondstoffen binnen te halen en assemblage op het terrein te doen?
- Zijn samenwerkingen op het terrein mogelijk? (afval=voedsel)
- plan voor realisatie modal shift (lange termijn)</t>
  </si>
  <si>
    <t>1 - De weginfrastructuur wordt zodanig ontworpen dat deze naadloos aansluit op infrastructuur buiten de grenzen van het bedrijventerrein.
2 - Het ontwerp van weginfrastructuur is erop gericht om gemotoriseerd van non-gemotoriseerd verkeer te scheiden, waarbij autoverkeer (woon-werk) en vrachtverkeer ook waar mogelijk worden gescheiden.
3 - Het ontwerp van weginfrastructuur houdt rekening met veranderingen in verkeersaanbod op de lange termijn.</t>
  </si>
  <si>
    <t>- ontwerp</t>
  </si>
  <si>
    <t>(invullen…)</t>
  </si>
  <si>
    <t>Toelichting op wijzigingen 'Invulscherm 1'</t>
  </si>
  <si>
    <t>Wijziging 1:</t>
  </si>
  <si>
    <t>Wijziging 2:</t>
  </si>
  <si>
    <t>Wijziging 3:</t>
  </si>
  <si>
    <t xml:space="preserve">Per thema kunnen maximaal 3 wijzigingen doorgevoerd worden. Indien in het 'invulblad 1' wijzigingen zijn aangebracht dan is het verplicht om hieronde een toelichting te geven. Wijzigingen (inclusief toelichting) worden afgekeurd bij certificering, als deze niet bijdragen aan het verduurzamen van de economische site / bedrijventerrein. </t>
  </si>
  <si>
    <t>Beoordeling</t>
  </si>
  <si>
    <t xml:space="preserve">Per thema kunnen maximaal 3 wijzigingen doorgevoerd worden. Indien in het 'invulblad 1' wijzigingen zijn aangebracht dan is de onderbouwing hieronder weergegeven. Wijzigingen (inclusief toelichting) worden afgekeurd bij certificering, als deze niet bijdragen aan het verduurzamen van de economische site / bedrijventerrein. </t>
  </si>
  <si>
    <t>minder belangrijk</t>
  </si>
  <si>
    <t>= minder belangrijk</t>
  </si>
  <si>
    <t>&lt; 30%</t>
  </si>
  <si>
    <t>- Planstudie rapportage
- Milieukundig onderzoek
- Rapportage van de tool DZM-HVS waarbij minimaal de voorbereidingsfase is ingevuld. 
- Notitie van erkend bodemsaneringsdeskundige waarbij deze aangeeft het benodigde bodemonderzoek, de keuze van wel of niet saneren en de ingevulde tool DZM-HVS te hebben bestudeerd. Tevens geeft deze aan dat de gemaakte keuzes vanuit een duurzaamheidoogpunt verantwoord zijn.</t>
  </si>
  <si>
    <t xml:space="preserve">-  Er is een biodiversiteitscan uitgevoerd. 
- Er is een natuurrapport gemaakt door een ecoloog.  </t>
  </si>
  <si>
    <t>ONVOLDOENDE</t>
  </si>
  <si>
    <t>Indicatie classificatie:</t>
  </si>
  <si>
    <t>totale indicatieve score</t>
  </si>
  <si>
    <t>TIP</t>
  </si>
  <si>
    <t>Aandacht aan besteed?</t>
  </si>
  <si>
    <t>Check door een project medewerker</t>
  </si>
  <si>
    <t>1 - Productiegericht &amp; gemengd bedrijventerrein</t>
  </si>
  <si>
    <t>2 - Kantoor terrein</t>
  </si>
  <si>
    <t>4 - Logistiek terrein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</si>
</sst>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6" x14ac:knownFonts="1">
    <font>
      <sz val="11"/>
      <color theme="1"/>
      <name val="Calibri"/>
      <family val="2"/>
      <scheme val="minor"/>
    </font>
    <font>
      <b/>
      <sz val="11"/>
      <color theme="1"/>
      <name val="Calibri"/>
      <family val="2"/>
      <scheme val="minor"/>
    </font>
    <font>
      <b/>
      <sz val="12"/>
      <color theme="1"/>
      <name val="Calibri"/>
      <family val="2"/>
      <scheme val="minor"/>
    </font>
    <font>
      <sz val="9"/>
      <color indexed="81"/>
      <name val="Tahoma"/>
      <family val="2"/>
    </font>
    <font>
      <b/>
      <sz val="9"/>
      <color indexed="81"/>
      <name val="Tahoma"/>
      <family val="2"/>
    </font>
    <font>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4"/>
      <color theme="6"/>
      <name val="Calibri"/>
      <family val="2"/>
      <scheme val="minor"/>
    </font>
    <font>
      <b/>
      <sz val="14"/>
      <color theme="5"/>
      <name val="Calibri"/>
      <family val="2"/>
      <scheme val="minor"/>
    </font>
    <font>
      <b/>
      <sz val="14"/>
      <color theme="9"/>
      <name val="Calibri"/>
      <family val="2"/>
      <scheme val="minor"/>
    </font>
    <font>
      <b/>
      <sz val="14"/>
      <color theme="8"/>
      <name val="Calibri"/>
      <family val="2"/>
      <scheme val="minor"/>
    </font>
    <font>
      <b/>
      <sz val="11"/>
      <name val="Calibri"/>
      <family val="2"/>
      <scheme val="minor"/>
    </font>
    <font>
      <sz val="10"/>
      <color theme="0"/>
      <name val="Arial"/>
      <family val="2"/>
    </font>
    <font>
      <b/>
      <sz val="11"/>
      <color theme="4"/>
      <name val="Calibri"/>
      <family val="2"/>
      <scheme val="minor"/>
    </font>
    <font>
      <sz val="11"/>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b/>
      <sz val="11"/>
      <color rgb="FFFF0000"/>
      <name val="Calibri"/>
      <family val="2"/>
      <scheme val="minor"/>
    </font>
    <font>
      <sz val="12"/>
      <color theme="1"/>
      <name val="Calibri"/>
      <family val="2"/>
      <scheme val="minor"/>
    </font>
    <font>
      <sz val="9"/>
      <color theme="1"/>
      <name val="Calibri"/>
      <family val="2"/>
      <scheme val="minor"/>
    </font>
    <font>
      <sz val="10"/>
      <color rgb="FFFF0000"/>
      <name val="Segoe UI"/>
      <family val="2"/>
    </font>
    <font>
      <b/>
      <sz val="9"/>
      <color theme="1"/>
      <name val="Calibri"/>
      <family val="2"/>
      <scheme val="minor"/>
    </font>
    <font>
      <sz val="7"/>
      <color theme="1"/>
      <name val="Calibri"/>
      <family val="2"/>
      <scheme val="minor"/>
    </font>
    <font>
      <sz val="9"/>
      <color rgb="FFFF0000"/>
      <name val="Calibri"/>
      <family val="2"/>
      <scheme val="minor"/>
    </font>
    <font>
      <sz val="8"/>
      <color theme="1"/>
      <name val="Calibri"/>
      <family val="2"/>
      <scheme val="minor"/>
    </font>
    <font>
      <b/>
      <sz val="18"/>
      <name val="Arial"/>
      <family val="2"/>
    </font>
    <font>
      <sz val="8"/>
      <color rgb="FFCC7818"/>
      <name val="Calibri"/>
      <family val="2"/>
      <scheme val="minor"/>
    </font>
    <font>
      <sz val="10"/>
      <name val="Arial"/>
      <family val="2"/>
    </font>
    <font>
      <b/>
      <sz val="11"/>
      <name val="Arial"/>
      <family val="2"/>
    </font>
    <font>
      <sz val="8"/>
      <color rgb="FF6D6E71"/>
      <name val="Calibri"/>
      <family val="2"/>
      <scheme val="minor"/>
    </font>
    <font>
      <sz val="8"/>
      <color rgb="FFFF0000"/>
      <name val="Calibri"/>
      <family val="2"/>
      <scheme val="minor"/>
    </font>
    <font>
      <b/>
      <sz val="8"/>
      <color theme="0"/>
      <name val="Calibri"/>
      <family val="2"/>
      <scheme val="minor"/>
    </font>
    <font>
      <u/>
      <sz val="11"/>
      <color theme="10"/>
      <name val="Calibri"/>
      <family val="2"/>
    </font>
    <font>
      <sz val="8"/>
      <color theme="10"/>
      <name val="Calibri"/>
      <family val="2"/>
    </font>
    <font>
      <sz val="8"/>
      <color theme="0" tint="-0.499984740745262"/>
      <name val="Calibri"/>
      <family val="2"/>
      <scheme val="minor"/>
    </font>
    <font>
      <sz val="22"/>
      <color rgb="FFFFC000"/>
      <name val="Calibri"/>
      <family val="2"/>
      <scheme val="minor"/>
    </font>
    <font>
      <sz val="9"/>
      <color indexed="8"/>
      <name val="Calibri"/>
      <family val="2"/>
      <scheme val="minor"/>
    </font>
    <font>
      <b/>
      <sz val="9"/>
      <name val="Calibri"/>
      <family val="2"/>
      <scheme val="minor"/>
    </font>
    <font>
      <sz val="9"/>
      <name val="Calibri"/>
      <family val="2"/>
      <scheme val="minor"/>
    </font>
    <font>
      <b/>
      <sz val="18"/>
      <name val="Calibri"/>
      <family val="2"/>
      <scheme val="minor"/>
    </font>
    <font>
      <b/>
      <sz val="14"/>
      <color theme="2" tint="-9.9978637043366805E-2"/>
      <name val="Calibri"/>
      <family val="2"/>
      <scheme val="minor"/>
    </font>
    <font>
      <sz val="10"/>
      <color rgb="FFFF0000"/>
      <name val="Calibri"/>
      <family val="2"/>
      <scheme val="minor"/>
    </font>
    <font>
      <b/>
      <i/>
      <sz val="12"/>
      <name val="Calibri"/>
      <family val="2"/>
      <scheme val="minor"/>
    </font>
    <font>
      <b/>
      <sz val="9"/>
      <color theme="0"/>
      <name val="Calibri"/>
      <family val="2"/>
      <scheme val="minor"/>
    </font>
    <font>
      <b/>
      <sz val="11"/>
      <color theme="5" tint="0.79998168889431442"/>
      <name val="Calibri"/>
      <family val="2"/>
      <scheme val="minor"/>
    </font>
    <font>
      <b/>
      <sz val="14"/>
      <color theme="5" tint="0.79998168889431442"/>
      <name val="Calibri"/>
      <family val="2"/>
      <scheme val="minor"/>
    </font>
    <font>
      <b/>
      <sz val="14"/>
      <color theme="6" tint="0.79998168889431442"/>
      <name val="Calibri"/>
      <family val="2"/>
      <scheme val="minor"/>
    </font>
    <font>
      <b/>
      <sz val="14"/>
      <color theme="7" tint="0.79998168889431442"/>
      <name val="Calibri"/>
      <family val="2"/>
      <scheme val="minor"/>
    </font>
    <font>
      <b/>
      <sz val="14"/>
      <color theme="3" tint="0.79998168889431442"/>
      <name val="Calibri"/>
      <family val="2"/>
      <scheme val="minor"/>
    </font>
    <font>
      <b/>
      <sz val="18"/>
      <color rgb="FFFF0000"/>
      <name val="Calibri"/>
      <family val="2"/>
      <scheme val="minor"/>
    </font>
    <font>
      <b/>
      <sz val="14"/>
      <color theme="0"/>
      <name val="Calibri"/>
      <family val="2"/>
      <scheme val="minor"/>
    </font>
    <font>
      <sz val="11"/>
      <color rgb="FFFF0000"/>
      <name val="Calibri"/>
      <family val="2"/>
      <scheme val="minor"/>
    </font>
    <font>
      <b/>
      <sz val="10"/>
      <color rgb="FFFF0000"/>
      <name val="Calibri"/>
      <family val="2"/>
      <scheme val="minor"/>
    </font>
    <font>
      <sz val="12"/>
      <color theme="0"/>
      <name val="Calibri"/>
      <family val="2"/>
      <scheme val="minor"/>
    </font>
    <font>
      <b/>
      <sz val="12"/>
      <color theme="0"/>
      <name val="Calibri"/>
      <family val="2"/>
      <scheme val="minor"/>
    </font>
    <font>
      <sz val="14"/>
      <color theme="0"/>
      <name val="Calibri"/>
      <family val="2"/>
      <scheme val="minor"/>
    </font>
    <font>
      <sz val="10"/>
      <color theme="0"/>
      <name val="Calibri"/>
      <family val="2"/>
      <scheme val="minor"/>
    </font>
    <font>
      <b/>
      <sz val="10"/>
      <color theme="0"/>
      <name val="Calibri"/>
      <family val="2"/>
      <scheme val="minor"/>
    </font>
    <font>
      <b/>
      <sz val="9"/>
      <color theme="0"/>
      <name val="Verdana"/>
      <family val="2"/>
    </font>
    <font>
      <sz val="9"/>
      <color theme="0"/>
      <name val="Verdana"/>
      <family val="2"/>
    </font>
    <font>
      <sz val="10"/>
      <color theme="0"/>
      <name val="Segoe UI"/>
      <family val="2"/>
    </font>
    <font>
      <sz val="10.5"/>
      <color theme="0"/>
      <name val="Arial"/>
      <family val="2"/>
    </font>
    <font>
      <sz val="10"/>
      <color theme="5" tint="0.79998168889431442"/>
      <name val="Calibri"/>
      <family val="2"/>
      <scheme val="minor"/>
    </font>
    <font>
      <sz val="8"/>
      <name val="Calibri"/>
      <family val="2"/>
      <scheme val="minor"/>
    </font>
    <font>
      <b/>
      <sz val="14"/>
      <color rgb="FFFF0000"/>
      <name val="Calibri"/>
      <family val="2"/>
      <scheme val="minor"/>
    </font>
    <font>
      <b/>
      <sz val="14"/>
      <color theme="9" tint="0.79998168889431442"/>
      <name val="Calibri"/>
      <family val="2"/>
      <scheme val="minor"/>
    </font>
    <font>
      <b/>
      <sz val="11"/>
      <color theme="9" tint="0.79998168889431442"/>
      <name val="Calibri"/>
      <family val="2"/>
      <scheme val="minor"/>
    </font>
    <font>
      <sz val="9"/>
      <color theme="0"/>
      <name val="Calibri"/>
      <family val="2"/>
      <scheme val="minor"/>
    </font>
  </fonts>
  <fills count="31">
    <fill>
      <patternFill patternType="none"/>
    </fill>
    <fill>
      <patternFill patternType="gray125"/>
    </fill>
    <fill>
      <patternFill patternType="solid">
        <fgColor theme="6"/>
        <bgColor indexed="64"/>
      </patternFill>
    </fill>
    <fill>
      <patternFill patternType="solid">
        <fgColor theme="9" tint="0.79998168889431442"/>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5F5F5"/>
        <bgColor indexed="64"/>
      </patternFill>
    </fill>
    <fill>
      <patternFill patternType="solid">
        <fgColor rgb="FFEBEBEB"/>
        <bgColor indexed="64"/>
      </patternFill>
    </fill>
    <fill>
      <patternFill patternType="solid">
        <fgColor rgb="FFE1E1E1"/>
        <bgColor indexed="64"/>
      </patternFill>
    </fill>
    <fill>
      <patternFill patternType="solid">
        <fgColor theme="0"/>
        <bgColor indexed="64"/>
      </patternFill>
    </fill>
    <fill>
      <patternFill patternType="solid">
        <fgColor theme="3"/>
        <bgColor indexed="64"/>
      </patternFill>
    </fill>
    <fill>
      <patternFill patternType="solid">
        <fgColor indexed="9"/>
        <bgColor indexed="26"/>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bgColor indexed="64"/>
      </patternFill>
    </fill>
    <fill>
      <patternFill patternType="solid">
        <fgColor rgb="FF00B050"/>
        <bgColor indexed="64"/>
      </patternFill>
    </fill>
    <fill>
      <patternFill patternType="solid">
        <fgColor rgb="FF0070C0"/>
        <bgColor indexed="64"/>
      </patternFill>
    </fill>
    <fill>
      <patternFill patternType="solid">
        <fgColor theme="2" tint="-9.9948118533890809E-2"/>
        <bgColor indexed="64"/>
      </patternFill>
    </fill>
  </fills>
  <borders count="434">
    <border>
      <left/>
      <right/>
      <top/>
      <bottom/>
      <diagonal/>
    </border>
    <border>
      <left style="medium">
        <color auto="1"/>
      </left>
      <right style="medium">
        <color auto="1"/>
      </right>
      <top/>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bottom/>
      <diagonal/>
    </border>
    <border>
      <left style="thin">
        <color auto="1"/>
      </left>
      <right/>
      <top style="thin">
        <color auto="1"/>
      </top>
      <bottom style="thin">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hair">
        <color auto="1"/>
      </bottom>
      <diagonal/>
    </border>
    <border>
      <left style="medium">
        <color auto="1"/>
      </left>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diagonal/>
    </border>
    <border>
      <left style="medium">
        <color auto="1"/>
      </left>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diagonal/>
    </border>
    <border>
      <left style="medium">
        <color auto="1"/>
      </left>
      <right/>
      <top style="thin">
        <color auto="1"/>
      </top>
      <bottom/>
      <diagonal/>
    </border>
    <border>
      <left/>
      <right/>
      <top/>
      <bottom style="medium">
        <color theme="1"/>
      </bottom>
      <diagonal/>
    </border>
    <border>
      <left/>
      <right style="medium">
        <color auto="1"/>
      </right>
      <top/>
      <bottom style="medium">
        <color theme="1"/>
      </bottom>
      <diagonal/>
    </border>
    <border>
      <left style="thin">
        <color auto="1"/>
      </left>
      <right style="medium">
        <color auto="1"/>
      </right>
      <top style="hair">
        <color auto="1"/>
      </top>
      <bottom/>
      <diagonal/>
    </border>
    <border>
      <left style="thin">
        <color auto="1"/>
      </left>
      <right style="medium">
        <color auto="1"/>
      </right>
      <top/>
      <bottom style="hair">
        <color auto="1"/>
      </bottom>
      <diagonal/>
    </border>
    <border>
      <left style="dashed">
        <color theme="1"/>
      </left>
      <right style="dashed">
        <color theme="1"/>
      </right>
      <top/>
      <bottom style="dashed">
        <color theme="1"/>
      </bottom>
      <diagonal/>
    </border>
    <border>
      <left/>
      <right/>
      <top/>
      <bottom style="dashed">
        <color theme="1"/>
      </bottom>
      <diagonal/>
    </border>
    <border>
      <left style="dotted">
        <color auto="1"/>
      </left>
      <right style="dotted">
        <color auto="1"/>
      </right>
      <top/>
      <bottom style="dotted">
        <color auto="1"/>
      </bottom>
      <diagonal/>
    </border>
    <border>
      <left style="dashed">
        <color theme="1"/>
      </left>
      <right/>
      <top/>
      <bottom/>
      <diagonal/>
    </border>
    <border>
      <left style="medium">
        <color auto="1"/>
      </left>
      <right style="thin">
        <color auto="1"/>
      </right>
      <top style="hair">
        <color auto="1"/>
      </top>
      <bottom/>
      <diagonal/>
    </border>
    <border>
      <left style="medium">
        <color auto="1"/>
      </left>
      <right style="medium">
        <color auto="1"/>
      </right>
      <top style="hair">
        <color auto="1"/>
      </top>
      <bottom/>
      <diagonal/>
    </border>
    <border>
      <left style="medium">
        <color auto="1"/>
      </left>
      <right style="thin">
        <color auto="1"/>
      </right>
      <top/>
      <bottom style="hair">
        <color auto="1"/>
      </bottom>
      <diagonal/>
    </border>
    <border>
      <left style="medium">
        <color auto="1"/>
      </left>
      <right style="medium">
        <color auto="1"/>
      </right>
      <top/>
      <bottom style="hair">
        <color auto="1"/>
      </bottom>
      <diagonal/>
    </border>
    <border>
      <left/>
      <right style="medium">
        <color auto="1"/>
      </right>
      <top style="thin">
        <color auto="1"/>
      </top>
      <bottom/>
      <diagonal/>
    </border>
    <border>
      <left/>
      <right style="medium">
        <color auto="1"/>
      </right>
      <top/>
      <bottom style="hair">
        <color auto="1"/>
      </bottom>
      <diagonal/>
    </border>
    <border>
      <left/>
      <right style="medium">
        <color auto="1"/>
      </right>
      <top style="hair">
        <color auto="1"/>
      </top>
      <bottom/>
      <diagonal/>
    </border>
    <border>
      <left/>
      <right/>
      <top/>
      <bottom style="thin">
        <color auto="1"/>
      </bottom>
      <diagonal/>
    </border>
    <border>
      <left/>
      <right style="medium">
        <color auto="1"/>
      </right>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style="thin">
        <color auto="1"/>
      </top>
      <bottom/>
      <diagonal/>
    </border>
    <border>
      <left style="hair">
        <color auto="1"/>
      </left>
      <right/>
      <top/>
      <bottom style="hair">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5" tint="0.39994506668294322"/>
      </left>
      <right style="medium">
        <color theme="5" tint="0.39994506668294322"/>
      </right>
      <top style="medium">
        <color theme="5" tint="0.39994506668294322"/>
      </top>
      <bottom style="thin">
        <color indexed="8"/>
      </bottom>
      <diagonal/>
    </border>
    <border>
      <left style="medium">
        <color theme="5" tint="0.39994506668294322"/>
      </left>
      <right/>
      <top style="medium">
        <color theme="5" tint="0.39994506668294322"/>
      </top>
      <bottom/>
      <diagonal/>
    </border>
    <border>
      <left/>
      <right style="medium">
        <color theme="5" tint="0.39991454817346722"/>
      </right>
      <top style="medium">
        <color theme="5" tint="0.39994506668294322"/>
      </top>
      <bottom/>
      <diagonal/>
    </border>
    <border>
      <left style="medium">
        <color theme="5" tint="0.39991454817346722"/>
      </left>
      <right/>
      <top style="medium">
        <color theme="5" tint="0.39994506668294322"/>
      </top>
      <bottom/>
      <diagonal/>
    </border>
    <border>
      <left style="medium">
        <color theme="5" tint="0.39994506668294322"/>
      </left>
      <right/>
      <top/>
      <bottom style="medium">
        <color theme="5" tint="0.39994506668294322"/>
      </bottom>
      <diagonal/>
    </border>
    <border>
      <left/>
      <right style="medium">
        <color theme="5" tint="0.39991454817346722"/>
      </right>
      <top/>
      <bottom style="medium">
        <color theme="5" tint="0.39994506668294322"/>
      </bottom>
      <diagonal/>
    </border>
    <border>
      <left style="medium">
        <color theme="5" tint="0.39991454817346722"/>
      </left>
      <right/>
      <top/>
      <bottom style="medium">
        <color theme="5" tint="0.39994506668294322"/>
      </bottom>
      <diagonal/>
    </border>
    <border>
      <left style="medium">
        <color theme="9" tint="0.39994506668294322"/>
      </left>
      <right/>
      <top style="medium">
        <color theme="9" tint="0.39994506668294322"/>
      </top>
      <bottom/>
      <diagonal/>
    </border>
    <border>
      <left/>
      <right/>
      <top style="medium">
        <color theme="9" tint="0.39994506668294322"/>
      </top>
      <bottom/>
      <diagonal/>
    </border>
    <border>
      <left/>
      <right style="medium">
        <color theme="9" tint="0.39991454817346722"/>
      </right>
      <top style="medium">
        <color theme="9" tint="0.39994506668294322"/>
      </top>
      <bottom/>
      <diagonal/>
    </border>
    <border>
      <left style="medium">
        <color theme="9" tint="0.39991454817346722"/>
      </left>
      <right/>
      <top style="medium">
        <color theme="9" tint="0.39994506668294322"/>
      </top>
      <bottom/>
      <diagonal/>
    </border>
    <border>
      <left style="medium">
        <color theme="9" tint="0.39994506668294322"/>
      </left>
      <right/>
      <top/>
      <bottom style="medium">
        <color theme="9" tint="0.39994506668294322"/>
      </bottom>
      <diagonal/>
    </border>
    <border>
      <left/>
      <right/>
      <top/>
      <bottom style="medium">
        <color theme="9" tint="0.39994506668294322"/>
      </bottom>
      <diagonal/>
    </border>
    <border>
      <left/>
      <right style="medium">
        <color theme="9" tint="0.39991454817346722"/>
      </right>
      <top/>
      <bottom style="medium">
        <color theme="9" tint="0.39994506668294322"/>
      </bottom>
      <diagonal/>
    </border>
    <border>
      <left style="medium">
        <color theme="9" tint="0.39991454817346722"/>
      </left>
      <right/>
      <top/>
      <bottom style="medium">
        <color theme="9" tint="0.39994506668294322"/>
      </bottom>
      <diagonal/>
    </border>
    <border>
      <left style="medium">
        <color theme="6" tint="0.39994506668294322"/>
      </left>
      <right/>
      <top style="medium">
        <color theme="6" tint="0.39994506668294322"/>
      </top>
      <bottom/>
      <diagonal/>
    </border>
    <border>
      <left/>
      <right/>
      <top style="medium">
        <color theme="6" tint="0.39994506668294322"/>
      </top>
      <bottom/>
      <diagonal/>
    </border>
    <border>
      <left style="medium">
        <color theme="6" tint="0.39994506668294322"/>
      </left>
      <right/>
      <top/>
      <bottom style="medium">
        <color theme="6" tint="0.39994506668294322"/>
      </bottom>
      <diagonal/>
    </border>
    <border>
      <left/>
      <right/>
      <top/>
      <bottom style="medium">
        <color theme="6" tint="0.39994506668294322"/>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style="medium">
        <color theme="3" tint="0.39991454817346722"/>
      </left>
      <right/>
      <top style="medium">
        <color theme="3" tint="0.39994506668294322"/>
      </top>
      <bottom/>
      <diagonal/>
    </border>
    <border>
      <left/>
      <right style="medium">
        <color theme="3" tint="0.39991454817346722"/>
      </right>
      <top style="medium">
        <color theme="3" tint="0.39994506668294322"/>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style="medium">
        <color theme="3" tint="0.39991454817346722"/>
      </left>
      <right/>
      <top/>
      <bottom style="medium">
        <color theme="3" tint="0.39994506668294322"/>
      </bottom>
      <diagonal/>
    </border>
    <border>
      <left/>
      <right style="medium">
        <color theme="3" tint="0.39991454817346722"/>
      </right>
      <top/>
      <bottom style="medium">
        <color theme="3" tint="0.39994506668294322"/>
      </bottom>
      <diagonal/>
    </border>
    <border>
      <left style="medium">
        <color theme="7" tint="0.39994506668294322"/>
      </left>
      <right/>
      <top style="medium">
        <color theme="7" tint="0.39994506668294322"/>
      </top>
      <bottom/>
      <diagonal/>
    </border>
    <border>
      <left/>
      <right/>
      <top style="medium">
        <color theme="7" tint="0.39994506668294322"/>
      </top>
      <bottom/>
      <diagonal/>
    </border>
    <border>
      <left style="medium">
        <color theme="7" tint="0.39994506668294322"/>
      </left>
      <right/>
      <top/>
      <bottom style="medium">
        <color theme="7" tint="0.39994506668294322"/>
      </bottom>
      <diagonal/>
    </border>
    <border>
      <left/>
      <right/>
      <top/>
      <bottom style="medium">
        <color theme="7" tint="0.3999450666829432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5" tint="0.39994506668294322"/>
      </top>
      <bottom/>
      <diagonal/>
    </border>
    <border>
      <left/>
      <right/>
      <top/>
      <bottom style="medium">
        <color theme="5" tint="0.39994506668294322"/>
      </bottom>
      <diagonal/>
    </border>
    <border>
      <left/>
      <right style="medium">
        <color theme="3"/>
      </right>
      <top/>
      <bottom/>
      <diagonal/>
    </border>
    <border>
      <left style="medium">
        <color theme="5" tint="0.39991454817346722"/>
      </left>
      <right style="medium">
        <color theme="5" tint="0.39988402966399123"/>
      </right>
      <top/>
      <bottom/>
      <diagonal/>
    </border>
    <border>
      <left/>
      <right style="medium">
        <color theme="9" tint="0.39994506668294322"/>
      </right>
      <top/>
      <bottom/>
      <diagonal/>
    </border>
    <border>
      <left/>
      <right style="medium">
        <color theme="6" tint="0.39994506668294322"/>
      </right>
      <top/>
      <bottom/>
      <diagonal/>
    </border>
    <border>
      <left/>
      <right style="medium">
        <color theme="3" tint="0.39994506668294322"/>
      </right>
      <top/>
      <bottom/>
      <diagonal/>
    </border>
    <border>
      <left/>
      <right style="medium">
        <color theme="7" tint="0.39994506668294322"/>
      </right>
      <top/>
      <bottom/>
      <diagonal/>
    </border>
    <border>
      <left style="medium">
        <color theme="5" tint="0.39994506668294322"/>
      </left>
      <right style="medium">
        <color theme="5" tint="0.39994506668294322"/>
      </right>
      <top style="medium">
        <color theme="5" tint="0.39994506668294322"/>
      </top>
      <bottom/>
      <diagonal/>
    </border>
    <border>
      <left style="medium">
        <color theme="5" tint="0.39994506668294322"/>
      </left>
      <right style="medium">
        <color theme="5" tint="0.39994506668294322"/>
      </right>
      <top/>
      <bottom style="medium">
        <color theme="5" tint="0.39994506668294322"/>
      </bottom>
      <diagonal/>
    </border>
    <border>
      <left style="medium">
        <color theme="5" tint="0.39994506668294322"/>
      </left>
      <right style="medium">
        <color theme="5" tint="0.39994506668294322"/>
      </right>
      <top style="medium">
        <color theme="5" tint="0.39994506668294322"/>
      </top>
      <bottom style="medium">
        <color theme="5" tint="0.39991454817346722"/>
      </bottom>
      <diagonal/>
    </border>
    <border>
      <left style="medium">
        <color theme="9" tint="0.39994506668294322"/>
      </left>
      <right style="medium">
        <color theme="9" tint="0.39994506668294322"/>
      </right>
      <top style="medium">
        <color theme="9" tint="0.39994506668294322"/>
      </top>
      <bottom/>
      <diagonal/>
    </border>
    <border>
      <left style="medium">
        <color theme="9" tint="0.39994506668294322"/>
      </left>
      <right style="medium">
        <color theme="9" tint="0.39994506668294322"/>
      </right>
      <top/>
      <bottom style="medium">
        <color theme="9" tint="0.39994506668294322"/>
      </bottom>
      <diagonal/>
    </border>
    <border>
      <left style="medium">
        <color theme="9" tint="0.39994506668294322"/>
      </left>
      <right style="medium">
        <color theme="9" tint="0.39994506668294322"/>
      </right>
      <top style="medium">
        <color theme="9" tint="0.39994506668294322"/>
      </top>
      <bottom style="medium">
        <color theme="9" tint="0.39994506668294322"/>
      </bottom>
      <diagonal/>
    </border>
    <border>
      <left style="medium">
        <color theme="9" tint="0.39994506668294322"/>
      </left>
      <right style="medium">
        <color theme="9" tint="0.39994506668294322"/>
      </right>
      <top style="medium">
        <color theme="9" tint="0.39991454817346722"/>
      </top>
      <bottom style="medium">
        <color theme="9" tint="0.39994506668294322"/>
      </bottom>
      <diagonal/>
    </border>
    <border>
      <left style="medium">
        <color auto="1"/>
      </left>
      <right style="medium">
        <color auto="1"/>
      </right>
      <top style="medium">
        <color auto="1"/>
      </top>
      <bottom style="medium">
        <color theme="1"/>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style="medium">
        <color theme="6" tint="0.39994506668294322"/>
      </right>
      <top/>
      <bottom style="medium">
        <color theme="6" tint="0.39994506668294322"/>
      </bottom>
      <diagonal/>
    </border>
    <border>
      <left/>
      <right style="hair">
        <color indexed="64"/>
      </right>
      <top style="thin">
        <color auto="1"/>
      </top>
      <bottom style="hair">
        <color auto="1"/>
      </bottom>
      <diagonal/>
    </border>
    <border>
      <left/>
      <right style="hair">
        <color indexed="64"/>
      </right>
      <top/>
      <bottom/>
      <diagonal/>
    </border>
    <border>
      <left/>
      <right style="hair">
        <color indexed="64"/>
      </right>
      <top/>
      <bottom style="hair">
        <color auto="1"/>
      </bottom>
      <diagonal/>
    </border>
    <border>
      <left/>
      <right style="hair">
        <color indexed="64"/>
      </right>
      <top style="hair">
        <color auto="1"/>
      </top>
      <bottom/>
      <diagonal/>
    </border>
    <border>
      <left/>
      <right style="hair">
        <color indexed="64"/>
      </right>
      <top style="hair">
        <color auto="1"/>
      </top>
      <bottom style="thin">
        <color auto="1"/>
      </bottom>
      <diagonal/>
    </border>
    <border>
      <left/>
      <right style="hair">
        <color indexed="64"/>
      </right>
      <top style="hair">
        <color auto="1"/>
      </top>
      <bottom style="hair">
        <color auto="1"/>
      </bottom>
      <diagonal/>
    </border>
    <border>
      <left/>
      <right style="hair">
        <color indexed="64"/>
      </right>
      <top style="thin">
        <color auto="1"/>
      </top>
      <bottom/>
      <diagonal/>
    </border>
    <border>
      <left/>
      <right style="medium">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theme="3" tint="0.39994506668294322"/>
      </left>
      <right style="medium">
        <color theme="3" tint="0.39994506668294322"/>
      </right>
      <top style="medium">
        <color theme="3" tint="0.39994506668294322"/>
      </top>
      <bottom style="medium">
        <color theme="3" tint="0.39994506668294322"/>
      </bottom>
      <diagonal/>
    </border>
    <border>
      <left style="medium">
        <color theme="3" tint="0.39994506668294322"/>
      </left>
      <right style="medium">
        <color theme="3" tint="0.39994506668294322"/>
      </right>
      <top style="medium">
        <color theme="3" tint="0.39994506668294322"/>
      </top>
      <bottom/>
      <diagonal/>
    </border>
    <border>
      <left style="medium">
        <color theme="3" tint="0.39994506668294322"/>
      </left>
      <right style="medium">
        <color theme="3" tint="0.39994506668294322"/>
      </right>
      <top/>
      <bottom style="medium">
        <color theme="3" tint="0.39994506668294322"/>
      </bottom>
      <diagonal/>
    </border>
    <border>
      <left style="medium">
        <color theme="7" tint="0.39994506668294322"/>
      </left>
      <right style="medium">
        <color theme="7" tint="0.39994506668294322"/>
      </right>
      <top style="medium">
        <color theme="7" tint="0.39994506668294322"/>
      </top>
      <bottom style="medium">
        <color theme="7" tint="0.39994506668294322"/>
      </bottom>
      <diagonal/>
    </border>
    <border>
      <left style="medium">
        <color theme="7" tint="0.39994506668294322"/>
      </left>
      <right style="medium">
        <color theme="7" tint="0.39994506668294322"/>
      </right>
      <top style="medium">
        <color theme="7" tint="0.39994506668294322"/>
      </top>
      <bottom/>
      <diagonal/>
    </border>
    <border>
      <left style="medium">
        <color theme="7" tint="0.39994506668294322"/>
      </left>
      <right style="medium">
        <color theme="7" tint="0.39994506668294322"/>
      </right>
      <top/>
      <bottom style="medium">
        <color theme="7" tint="0.3999450666829432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style="medium">
        <color theme="2" tint="-0.499984740745262"/>
      </bottom>
      <diagonal/>
    </border>
    <border>
      <left style="medium">
        <color theme="5" tint="0.39994506668294322"/>
      </left>
      <right/>
      <top style="medium">
        <color theme="5" tint="0.39991454817346722"/>
      </top>
      <bottom/>
      <diagonal/>
    </border>
    <border>
      <left/>
      <right/>
      <top style="medium">
        <color theme="5" tint="0.39991454817346722"/>
      </top>
      <bottom/>
      <diagonal/>
    </border>
    <border>
      <left/>
      <right style="medium">
        <color theme="5" tint="0.39994506668294322"/>
      </right>
      <top style="medium">
        <color theme="5" tint="0.39991454817346722"/>
      </top>
      <bottom/>
      <diagonal/>
    </border>
    <border>
      <left style="medium">
        <color theme="5" tint="0.39994506668294322"/>
      </left>
      <right/>
      <top/>
      <bottom style="medium">
        <color theme="5" tint="0.39991454817346722"/>
      </bottom>
      <diagonal/>
    </border>
    <border>
      <left/>
      <right/>
      <top/>
      <bottom style="medium">
        <color theme="5" tint="0.39991454817346722"/>
      </bottom>
      <diagonal/>
    </border>
    <border>
      <left/>
      <right style="medium">
        <color theme="5" tint="0.39994506668294322"/>
      </right>
      <top/>
      <bottom style="medium">
        <color theme="5" tint="0.39991454817346722"/>
      </bottom>
      <diagonal/>
    </border>
    <border>
      <left style="thin">
        <color auto="1"/>
      </left>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medium">
        <color auto="1"/>
      </left>
      <right style="thin">
        <color auto="1"/>
      </right>
      <top style="thin">
        <color auto="1"/>
      </top>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style="medium">
        <color theme="7" tint="0.39994506668294322"/>
      </left>
      <right/>
      <top style="medium">
        <color theme="7" tint="0.39994506668294322"/>
      </top>
      <bottom style="medium">
        <color theme="7" tint="0.39994506668294322"/>
      </bottom>
      <diagonal/>
    </border>
    <border>
      <left/>
      <right/>
      <top style="medium">
        <color theme="7" tint="0.39994506668294322"/>
      </top>
      <bottom style="medium">
        <color theme="7" tint="0.39994506668294322"/>
      </bottom>
      <diagonal/>
    </border>
    <border>
      <left style="medium">
        <color auto="1"/>
      </left>
      <right/>
      <top/>
      <bottom style="thin">
        <color auto="1"/>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style="medium">
        <color auto="1"/>
      </left>
      <right style="thin">
        <color auto="1"/>
      </right>
      <top style="medium">
        <color auto="1"/>
      </top>
      <bottom/>
      <diagonal/>
    </border>
    <border>
      <left style="thin">
        <color auto="1"/>
      </left>
      <right style="hair">
        <color auto="1"/>
      </right>
      <top/>
      <bottom style="thin">
        <color auto="1"/>
      </bottom>
      <diagonal/>
    </border>
    <border>
      <left/>
      <right style="thin">
        <color auto="1"/>
      </right>
      <top/>
      <bottom style="thin">
        <color auto="1"/>
      </bottom>
      <diagonal/>
    </border>
    <border>
      <left style="medium">
        <color theme="5" tint="0.39994506668294322"/>
      </left>
      <right/>
      <top style="medium">
        <color theme="5" tint="0.39994506668294322"/>
      </top>
      <bottom style="medium">
        <color theme="5" tint="0.39994506668294322"/>
      </bottom>
      <diagonal/>
    </border>
    <border>
      <left/>
      <right/>
      <top style="medium">
        <color theme="5" tint="0.39994506668294322"/>
      </top>
      <bottom style="medium">
        <color theme="5" tint="0.39994506668294322"/>
      </bottom>
      <diagonal/>
    </border>
    <border>
      <left style="medium">
        <color theme="9" tint="0.39994506668294322"/>
      </left>
      <right/>
      <top style="medium">
        <color theme="9" tint="0.39994506668294322"/>
      </top>
      <bottom style="medium">
        <color theme="9" tint="0.39994506668294322"/>
      </bottom>
      <diagonal/>
    </border>
    <border>
      <left/>
      <right/>
      <top style="medium">
        <color theme="9" tint="0.39994506668294322"/>
      </top>
      <bottom style="medium">
        <color theme="9" tint="0.39994506668294322"/>
      </bottom>
      <diagonal/>
    </border>
    <border>
      <left style="medium">
        <color theme="6" tint="0.39994506668294322"/>
      </left>
      <right/>
      <top style="medium">
        <color theme="6" tint="0.39994506668294322"/>
      </top>
      <bottom style="medium">
        <color theme="6" tint="0.39994506668294322"/>
      </bottom>
      <diagonal/>
    </border>
    <border>
      <left/>
      <right/>
      <top style="medium">
        <color theme="6" tint="0.39994506668294322"/>
      </top>
      <bottom style="medium">
        <color theme="6" tint="0.39994506668294322"/>
      </bottom>
      <diagonal/>
    </border>
    <border>
      <left style="medium">
        <color auto="1"/>
      </left>
      <right style="thin">
        <color auto="1"/>
      </right>
      <top style="medium">
        <color theme="5" tint="0.39994506668294322"/>
      </top>
      <bottom style="medium">
        <color theme="5" tint="0.39994506668294322"/>
      </bottom>
      <diagonal/>
    </border>
    <border>
      <left style="medium">
        <color auto="1"/>
      </left>
      <right/>
      <top style="medium">
        <color theme="9" tint="0.39994506668294322"/>
      </top>
      <bottom style="medium">
        <color theme="9" tint="0.39994506668294322"/>
      </bottom>
      <diagonal/>
    </border>
    <border>
      <left style="thin">
        <color auto="1"/>
      </left>
      <right style="thin">
        <color auto="1"/>
      </right>
      <top style="medium">
        <color theme="9" tint="0.39994506668294322"/>
      </top>
      <bottom style="medium">
        <color theme="9" tint="0.39994506668294322"/>
      </bottom>
      <diagonal/>
    </border>
    <border>
      <left style="thin">
        <color auto="1"/>
      </left>
      <right/>
      <top style="medium">
        <color theme="9" tint="0.39994506668294322"/>
      </top>
      <bottom style="medium">
        <color theme="9" tint="0.39994506668294322"/>
      </bottom>
      <diagonal/>
    </border>
    <border>
      <left/>
      <right style="medium">
        <color theme="7" tint="0.39994506668294322"/>
      </right>
      <top style="medium">
        <color theme="7" tint="0.39994506668294322"/>
      </top>
      <bottom/>
      <diagonal/>
    </border>
    <border>
      <left/>
      <right style="medium">
        <color theme="7" tint="0.39994506668294322"/>
      </right>
      <top/>
      <bottom style="medium">
        <color theme="7" tint="0.39994506668294322"/>
      </bottom>
      <diagonal/>
    </border>
    <border>
      <left style="medium">
        <color theme="7" tint="0.39991454817346722"/>
      </left>
      <right style="medium">
        <color theme="7" tint="0.39991454817346722"/>
      </right>
      <top style="medium">
        <color theme="7" tint="0.39991454817346722"/>
      </top>
      <bottom/>
      <diagonal/>
    </border>
    <border>
      <left style="medium">
        <color theme="7" tint="0.39991454817346722"/>
      </left>
      <right style="medium">
        <color theme="7" tint="0.39991454817346722"/>
      </right>
      <top/>
      <bottom style="medium">
        <color theme="7" tint="0.39991454817346722"/>
      </bottom>
      <diagonal/>
    </border>
    <border>
      <left/>
      <right style="medium">
        <color theme="6" tint="0.39994506668294322"/>
      </right>
      <top style="medium">
        <color theme="6" tint="0.39994506668294322"/>
      </top>
      <bottom/>
      <diagonal/>
    </border>
    <border>
      <left/>
      <right style="medium">
        <color theme="6" tint="0.39994506668294322"/>
      </right>
      <top/>
      <bottom style="medium">
        <color theme="6" tint="0.39994506668294322"/>
      </bottom>
      <diagonal/>
    </border>
    <border>
      <left style="medium">
        <color theme="6" tint="0.39991454817346722"/>
      </left>
      <right style="medium">
        <color theme="6" tint="0.39991454817346722"/>
      </right>
      <top style="medium">
        <color theme="6" tint="0.39991454817346722"/>
      </top>
      <bottom/>
      <diagonal/>
    </border>
    <border>
      <left style="medium">
        <color theme="6" tint="0.39991454817346722"/>
      </left>
      <right style="medium">
        <color theme="6" tint="0.39991454817346722"/>
      </right>
      <top/>
      <bottom style="medium">
        <color theme="6" tint="0.39991454817346722"/>
      </bottom>
      <diagonal/>
    </border>
    <border>
      <left style="medium">
        <color auto="1"/>
      </left>
      <right/>
      <top style="medium">
        <color theme="7" tint="0.39994506668294322"/>
      </top>
      <bottom style="medium">
        <color theme="7" tint="0.39994506668294322"/>
      </bottom>
      <diagonal/>
    </border>
    <border>
      <left style="thin">
        <color auto="1"/>
      </left>
      <right style="thin">
        <color auto="1"/>
      </right>
      <top style="medium">
        <color theme="7" tint="0.39994506668294322"/>
      </top>
      <bottom style="medium">
        <color theme="7" tint="0.39994506668294322"/>
      </bottom>
      <diagonal/>
    </border>
    <border>
      <left style="thin">
        <color auto="1"/>
      </left>
      <right/>
      <top style="medium">
        <color theme="7" tint="0.39994506668294322"/>
      </top>
      <bottom style="medium">
        <color theme="7" tint="0.39994506668294322"/>
      </bottom>
      <diagonal/>
    </border>
    <border>
      <left style="medium">
        <color auto="1"/>
      </left>
      <right/>
      <top style="medium">
        <color theme="3" tint="0.39994506668294322"/>
      </top>
      <bottom style="medium">
        <color theme="3" tint="0.39994506668294322"/>
      </bottom>
      <diagonal/>
    </border>
    <border>
      <left style="thin">
        <color auto="1"/>
      </left>
      <right style="thin">
        <color auto="1"/>
      </right>
      <top style="medium">
        <color theme="3" tint="0.39994506668294322"/>
      </top>
      <bottom style="medium">
        <color theme="3" tint="0.39994506668294322"/>
      </bottom>
      <diagonal/>
    </border>
    <border>
      <left style="thin">
        <color auto="1"/>
      </left>
      <right/>
      <top style="medium">
        <color theme="3" tint="0.39994506668294322"/>
      </top>
      <bottom style="medium">
        <color theme="3" tint="0.39994506668294322"/>
      </bottom>
      <diagonal/>
    </border>
    <border>
      <left style="hair">
        <color auto="1"/>
      </left>
      <right/>
      <top/>
      <bottom/>
      <diagonal/>
    </border>
    <border>
      <left style="medium">
        <color auto="1"/>
      </left>
      <right/>
      <top style="medium">
        <color theme="6" tint="0.39994506668294322"/>
      </top>
      <bottom style="medium">
        <color theme="6" tint="0.39994506668294322"/>
      </bottom>
      <diagonal/>
    </border>
    <border>
      <left style="thin">
        <color auto="1"/>
      </left>
      <right style="thin">
        <color auto="1"/>
      </right>
      <top style="medium">
        <color theme="6" tint="0.39994506668294322"/>
      </top>
      <bottom style="medium">
        <color theme="6" tint="0.39994506668294322"/>
      </bottom>
      <diagonal/>
    </border>
    <border>
      <left style="thin">
        <color auto="1"/>
      </left>
      <right/>
      <top style="medium">
        <color theme="6" tint="0.39994506668294322"/>
      </top>
      <bottom style="medium">
        <color theme="6" tint="0.39994506668294322"/>
      </bottom>
      <diagonal/>
    </border>
    <border>
      <left style="medium">
        <color auto="1"/>
      </left>
      <right/>
      <top style="medium">
        <color theme="2" tint="-0.499984740745262"/>
      </top>
      <bottom style="medium">
        <color theme="2" tint="-0.499984740745262"/>
      </bottom>
      <diagonal/>
    </border>
    <border>
      <left style="thin">
        <color auto="1"/>
      </left>
      <right/>
      <top style="medium">
        <color theme="2" tint="-0.499984740745262"/>
      </top>
      <bottom style="medium">
        <color theme="2" tint="-0.499984740745262"/>
      </bottom>
      <diagonal/>
    </border>
    <border>
      <left style="thin">
        <color auto="1"/>
      </left>
      <right style="hair">
        <color auto="1"/>
      </right>
      <top/>
      <bottom/>
      <diagonal/>
    </border>
    <border>
      <left/>
      <right style="thin">
        <color auto="1"/>
      </right>
      <top style="thin">
        <color auto="1"/>
      </top>
      <bottom/>
      <diagonal/>
    </border>
    <border>
      <left style="hair">
        <color auto="1"/>
      </left>
      <right/>
      <top/>
      <bottom style="medium">
        <color theme="7" tint="0.39994506668294322"/>
      </bottom>
      <diagonal/>
    </border>
    <border>
      <left/>
      <right style="medium">
        <color auto="1"/>
      </right>
      <top/>
      <bottom style="medium">
        <color theme="7" tint="0.39994506668294322"/>
      </bottom>
      <diagonal/>
    </border>
    <border>
      <left style="medium">
        <color auto="1"/>
      </left>
      <right style="medium">
        <color auto="1"/>
      </right>
      <top style="medium">
        <color theme="5" tint="0.39994506668294322"/>
      </top>
      <bottom style="medium">
        <color theme="5" tint="0.39994506668294322"/>
      </bottom>
      <diagonal/>
    </border>
    <border>
      <left style="medium">
        <color auto="1"/>
      </left>
      <right style="medium">
        <color auto="1"/>
      </right>
      <top style="medium">
        <color theme="9" tint="0.39994506668294322"/>
      </top>
      <bottom style="medium">
        <color theme="9" tint="0.39994506668294322"/>
      </bottom>
      <diagonal/>
    </border>
    <border>
      <left style="medium">
        <color auto="1"/>
      </left>
      <right style="medium">
        <color auto="1"/>
      </right>
      <top style="medium">
        <color theme="7" tint="0.39994506668294322"/>
      </top>
      <bottom style="medium">
        <color theme="7" tint="0.39994506668294322"/>
      </bottom>
      <diagonal/>
    </border>
    <border>
      <left style="medium">
        <color auto="1"/>
      </left>
      <right style="medium">
        <color auto="1"/>
      </right>
      <top style="medium">
        <color theme="3" tint="0.39994506668294322"/>
      </top>
      <bottom style="medium">
        <color theme="3" tint="0.39994506668294322"/>
      </bottom>
      <diagonal/>
    </border>
    <border>
      <left style="medium">
        <color auto="1"/>
      </left>
      <right style="medium">
        <color auto="1"/>
      </right>
      <top style="medium">
        <color theme="6" tint="0.39994506668294322"/>
      </top>
      <bottom style="medium">
        <color theme="6" tint="0.39994506668294322"/>
      </bottom>
      <diagonal/>
    </border>
    <border>
      <left style="medium">
        <color auto="1"/>
      </left>
      <right style="medium">
        <color auto="1"/>
      </right>
      <top style="medium">
        <color theme="2" tint="-0.499984740745262"/>
      </top>
      <bottom style="medium">
        <color theme="2" tint="-0.499984740745262"/>
      </bottom>
      <diagonal/>
    </border>
    <border>
      <left style="medium">
        <color auto="1"/>
      </left>
      <right/>
      <top style="medium">
        <color theme="5" tint="0.39994506668294322"/>
      </top>
      <bottom style="medium">
        <color theme="5" tint="0.39994506668294322"/>
      </bottom>
      <diagonal/>
    </border>
    <border>
      <left style="medium">
        <color auto="1"/>
      </left>
      <right style="hair">
        <color auto="1"/>
      </right>
      <top/>
      <bottom style="thin">
        <color auto="1"/>
      </bottom>
      <diagonal/>
    </border>
    <border>
      <left style="medium">
        <color auto="1"/>
      </left>
      <right style="hair">
        <color auto="1"/>
      </right>
      <top style="thin">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style="hair">
        <color auto="1"/>
      </right>
      <top style="thin">
        <color auto="1"/>
      </top>
      <bottom style="thin">
        <color auto="1"/>
      </bottom>
      <diagonal/>
    </border>
    <border>
      <left style="medium">
        <color auto="1"/>
      </left>
      <right style="hair">
        <color auto="1"/>
      </right>
      <top style="hair">
        <color auto="1"/>
      </top>
      <bottom/>
      <diagonal/>
    </border>
    <border>
      <left style="medium">
        <color auto="1"/>
      </left>
      <right style="hair">
        <color auto="1"/>
      </right>
      <top/>
      <bottom style="hair">
        <color auto="1"/>
      </bottom>
      <diagonal/>
    </border>
    <border>
      <left style="medium">
        <color auto="1"/>
      </left>
      <right style="hair">
        <color auto="1"/>
      </right>
      <top/>
      <bottom/>
      <diagonal/>
    </border>
    <border>
      <left style="medium">
        <color auto="1"/>
      </left>
      <right style="hair">
        <color indexed="64"/>
      </right>
      <top style="thin">
        <color auto="1"/>
      </top>
      <bottom/>
      <diagonal/>
    </border>
    <border>
      <left style="medium">
        <color auto="1"/>
      </left>
      <right style="dashed">
        <color theme="1"/>
      </right>
      <top/>
      <bottom style="medium">
        <color theme="1"/>
      </bottom>
      <diagonal/>
    </border>
    <border>
      <left/>
      <right style="medium">
        <color auto="1"/>
      </right>
      <top style="medium">
        <color theme="9" tint="0.39994506668294322"/>
      </top>
      <bottom style="medium">
        <color theme="9" tint="0.39994506668294322"/>
      </bottom>
      <diagonal/>
    </border>
    <border>
      <left/>
      <right style="medium">
        <color auto="1"/>
      </right>
      <top style="medium">
        <color theme="3" tint="0.39994506668294322"/>
      </top>
      <bottom style="medium">
        <color theme="3" tint="0.39994506668294322"/>
      </bottom>
      <diagonal/>
    </border>
    <border>
      <left/>
      <right style="medium">
        <color auto="1"/>
      </right>
      <top style="medium">
        <color theme="6" tint="0.39994506668294322"/>
      </top>
      <bottom style="medium">
        <color theme="6" tint="0.39994506668294322"/>
      </bottom>
      <diagonal/>
    </border>
    <border>
      <left/>
      <right style="medium">
        <color auto="1"/>
      </right>
      <top style="medium">
        <color theme="2" tint="-0.499984740745262"/>
      </top>
      <bottom style="medium">
        <color theme="2" tint="-0.499984740745262"/>
      </bottom>
      <diagonal/>
    </border>
    <border>
      <left style="medium">
        <color auto="1"/>
      </left>
      <right style="medium">
        <color auto="1"/>
      </right>
      <top/>
      <bottom style="medium">
        <color theme="2" tint="-0.499984740745262"/>
      </bottom>
      <diagonal/>
    </border>
    <border>
      <left/>
      <right style="hair">
        <color indexed="64"/>
      </right>
      <top/>
      <bottom style="thin">
        <color auto="1"/>
      </bottom>
      <diagonal/>
    </border>
    <border>
      <left style="medium">
        <color rgb="FF002060"/>
      </left>
      <right/>
      <top style="medium">
        <color rgb="FF002060"/>
      </top>
      <bottom style="hair">
        <color auto="1"/>
      </bottom>
      <diagonal/>
    </border>
    <border>
      <left/>
      <right/>
      <top style="medium">
        <color rgb="FF002060"/>
      </top>
      <bottom style="hair">
        <color auto="1"/>
      </bottom>
      <diagonal/>
    </border>
    <border>
      <left/>
      <right style="medium">
        <color rgb="FF002060"/>
      </right>
      <top style="medium">
        <color rgb="FF002060"/>
      </top>
      <bottom style="hair">
        <color auto="1"/>
      </bottom>
      <diagonal/>
    </border>
    <border>
      <left style="medium">
        <color rgb="FF002060"/>
      </left>
      <right/>
      <top style="hair">
        <color auto="1"/>
      </top>
      <bottom style="hair">
        <color auto="1"/>
      </bottom>
      <diagonal/>
    </border>
    <border>
      <left/>
      <right style="medium">
        <color rgb="FF002060"/>
      </right>
      <top style="hair">
        <color auto="1"/>
      </top>
      <bottom style="hair">
        <color auto="1"/>
      </bottom>
      <diagonal/>
    </border>
    <border>
      <left style="medium">
        <color rgb="FF002060"/>
      </left>
      <right/>
      <top style="hair">
        <color auto="1"/>
      </top>
      <bottom style="medium">
        <color rgb="FF002060"/>
      </bottom>
      <diagonal/>
    </border>
    <border>
      <left/>
      <right/>
      <top style="hair">
        <color auto="1"/>
      </top>
      <bottom style="medium">
        <color rgb="FF002060"/>
      </bottom>
      <diagonal/>
    </border>
    <border>
      <left/>
      <right style="medium">
        <color rgb="FF002060"/>
      </right>
      <top style="hair">
        <color auto="1"/>
      </top>
      <bottom style="medium">
        <color rgb="FF002060"/>
      </bottom>
      <diagonal/>
    </border>
    <border>
      <left style="medium">
        <color theme="6" tint="0.39991454817346722"/>
      </left>
      <right/>
      <top style="medium">
        <color theme="6" tint="0.39991454817346722"/>
      </top>
      <bottom/>
      <diagonal/>
    </border>
    <border>
      <left/>
      <right style="medium">
        <color theme="6" tint="0.39991454817346722"/>
      </right>
      <top style="medium">
        <color theme="6" tint="0.39991454817346722"/>
      </top>
      <bottom/>
      <diagonal/>
    </border>
    <border>
      <left style="medium">
        <color theme="6" tint="0.39991454817346722"/>
      </left>
      <right/>
      <top/>
      <bottom style="medium">
        <color theme="6" tint="0.39991454817346722"/>
      </bottom>
      <diagonal/>
    </border>
    <border>
      <left/>
      <right style="medium">
        <color theme="6" tint="0.39991454817346722"/>
      </right>
      <top/>
      <bottom style="medium">
        <color theme="6" tint="0.39991454817346722"/>
      </bottom>
      <diagonal/>
    </border>
    <border>
      <left style="medium">
        <color theme="6" tint="0.39994506668294322"/>
      </left>
      <right/>
      <top style="medium">
        <color theme="6" tint="0.39991454817346722"/>
      </top>
      <bottom/>
      <diagonal/>
    </border>
    <border>
      <left style="medium">
        <color theme="6" tint="0.39994506668294322"/>
      </left>
      <right/>
      <top/>
      <bottom style="medium">
        <color theme="6" tint="0.39991454817346722"/>
      </bottom>
      <diagonal/>
    </border>
    <border>
      <left style="medium">
        <color theme="7" tint="0.39994506668294322"/>
      </left>
      <right/>
      <top style="medium">
        <color theme="7" tint="0.39991454817346722"/>
      </top>
      <bottom/>
      <diagonal/>
    </border>
    <border>
      <left/>
      <right style="medium">
        <color theme="7" tint="0.39991454817346722"/>
      </right>
      <top style="medium">
        <color theme="7" tint="0.39991454817346722"/>
      </top>
      <bottom/>
      <diagonal/>
    </border>
    <border>
      <left style="medium">
        <color theme="7" tint="0.39994506668294322"/>
      </left>
      <right/>
      <top/>
      <bottom style="medium">
        <color theme="7" tint="0.39991454817346722"/>
      </bottom>
      <diagonal/>
    </border>
    <border>
      <left/>
      <right style="medium">
        <color theme="7" tint="0.39991454817346722"/>
      </right>
      <top/>
      <bottom style="medium">
        <color theme="7" tint="0.39991454817346722"/>
      </bottom>
      <diagonal/>
    </border>
    <border>
      <left style="medium">
        <color theme="7" tint="0.39991454817346722"/>
      </left>
      <right/>
      <top style="medium">
        <color theme="7" tint="0.39991454817346722"/>
      </top>
      <bottom/>
      <diagonal/>
    </border>
    <border>
      <left style="medium">
        <color theme="7" tint="0.39991454817346722"/>
      </left>
      <right/>
      <top/>
      <bottom style="medium">
        <color theme="7" tint="0.39991454817346722"/>
      </bottom>
      <diagonal/>
    </border>
    <border>
      <left/>
      <right style="medium">
        <color theme="9" tint="0.39991454817346722"/>
      </right>
      <top/>
      <bottom/>
      <diagonal/>
    </border>
    <border>
      <left/>
      <right style="medium">
        <color theme="6" tint="0.39991454817346722"/>
      </right>
      <top/>
      <bottom/>
      <diagonal/>
    </border>
    <border>
      <left style="medium">
        <color theme="7" tint="0.39991454817346722"/>
      </left>
      <right/>
      <top style="medium">
        <color theme="7" tint="0.39994506668294322"/>
      </top>
      <bottom/>
      <diagonal/>
    </border>
    <border>
      <left/>
      <right style="medium">
        <color theme="7" tint="0.39991454817346722"/>
      </right>
      <top style="medium">
        <color theme="7" tint="0.39994506668294322"/>
      </top>
      <bottom/>
      <diagonal/>
    </border>
    <border>
      <left style="medium">
        <color theme="6" tint="0.39991454817346722"/>
      </left>
      <right/>
      <top style="medium">
        <color theme="6" tint="0.39994506668294322"/>
      </top>
      <bottom/>
      <diagonal/>
    </border>
    <border>
      <left/>
      <right style="medium">
        <color theme="6" tint="0.39991454817346722"/>
      </right>
      <top style="medium">
        <color theme="6" tint="0.39994506668294322"/>
      </top>
      <bottom/>
      <diagonal/>
    </border>
    <border>
      <left/>
      <right/>
      <top style="medium">
        <color theme="5" tint="0.39994506668294322"/>
      </top>
      <bottom style="dashed">
        <color theme="5" tint="0.39991454817346722"/>
      </bottom>
      <diagonal/>
    </border>
    <border>
      <left/>
      <right/>
      <top style="dashed">
        <color theme="5" tint="0.39991454817346722"/>
      </top>
      <bottom style="dashed">
        <color theme="5" tint="0.39991454817346722"/>
      </bottom>
      <diagonal/>
    </border>
    <border>
      <left style="medium">
        <color theme="5" tint="0.39991454817346722"/>
      </left>
      <right/>
      <top style="medium">
        <color theme="5" tint="0.39994506668294322"/>
      </top>
      <bottom style="dashed">
        <color theme="5" tint="0.39991454817346722"/>
      </bottom>
      <diagonal/>
    </border>
    <border>
      <left style="medium">
        <color theme="5" tint="0.39991454817346722"/>
      </left>
      <right/>
      <top style="dashed">
        <color theme="5" tint="0.39991454817346722"/>
      </top>
      <bottom style="dashed">
        <color theme="5" tint="0.39991454817346722"/>
      </bottom>
      <diagonal/>
    </border>
    <border>
      <left style="medium">
        <color theme="5" tint="0.39988402966399123"/>
      </left>
      <right/>
      <top style="medium">
        <color theme="5" tint="0.39994506668294322"/>
      </top>
      <bottom style="dashed">
        <color theme="5" tint="0.39991454817346722"/>
      </bottom>
      <diagonal/>
    </border>
    <border>
      <left/>
      <right style="medium">
        <color theme="5" tint="0.39988402966399123"/>
      </right>
      <top style="medium">
        <color theme="5" tint="0.39994506668294322"/>
      </top>
      <bottom style="dashed">
        <color theme="5" tint="0.39991454817346722"/>
      </bottom>
      <diagonal/>
    </border>
    <border>
      <left style="medium">
        <color theme="5" tint="0.39988402966399123"/>
      </left>
      <right/>
      <top style="dashed">
        <color theme="5" tint="0.39991454817346722"/>
      </top>
      <bottom style="dashed">
        <color theme="5" tint="0.39991454817346722"/>
      </bottom>
      <diagonal/>
    </border>
    <border>
      <left/>
      <right style="medium">
        <color theme="5" tint="0.39988402966399123"/>
      </right>
      <top style="dashed">
        <color theme="5" tint="0.39991454817346722"/>
      </top>
      <bottom style="dashed">
        <color theme="5" tint="0.39991454817346722"/>
      </bottom>
      <diagonal/>
    </border>
    <border>
      <left style="medium">
        <color theme="5" tint="0.39988402966399123"/>
      </left>
      <right/>
      <top style="dashed">
        <color theme="5" tint="0.39991454817346722"/>
      </top>
      <bottom style="medium">
        <color theme="5" tint="0.39988402966399123"/>
      </bottom>
      <diagonal/>
    </border>
    <border>
      <left/>
      <right/>
      <top style="dashed">
        <color theme="5" tint="0.39991454817346722"/>
      </top>
      <bottom style="medium">
        <color theme="5" tint="0.39988402966399123"/>
      </bottom>
      <diagonal/>
    </border>
    <border>
      <left style="medium">
        <color theme="5" tint="0.39991454817346722"/>
      </left>
      <right/>
      <top style="dashed">
        <color theme="5" tint="0.39991454817346722"/>
      </top>
      <bottom style="medium">
        <color theme="5" tint="0.39988402966399123"/>
      </bottom>
      <diagonal/>
    </border>
    <border>
      <left/>
      <right style="medium">
        <color theme="5" tint="0.39988402966399123"/>
      </right>
      <top style="dashed">
        <color theme="5" tint="0.39991454817346722"/>
      </top>
      <bottom style="medium">
        <color theme="5" tint="0.39988402966399123"/>
      </bottom>
      <diagonal/>
    </border>
    <border>
      <left style="medium">
        <color theme="9" tint="0.39991454817346722"/>
      </left>
      <right/>
      <top/>
      <bottom/>
      <diagonal/>
    </border>
    <border>
      <left style="medium">
        <color theme="9" tint="0.39991454817346722"/>
      </left>
      <right/>
      <top style="medium">
        <color theme="9" tint="0.39988402966399123"/>
      </top>
      <bottom style="dotted">
        <color theme="9" tint="0.39988402966399123"/>
      </bottom>
      <diagonal/>
    </border>
    <border>
      <left/>
      <right style="medium">
        <color theme="9" tint="0.39988402966399123"/>
      </right>
      <top style="medium">
        <color theme="9" tint="0.39988402966399123"/>
      </top>
      <bottom style="dotted">
        <color theme="9" tint="0.39988402966399123"/>
      </bottom>
      <diagonal/>
    </border>
    <border>
      <left/>
      <right/>
      <top style="medium">
        <color theme="9" tint="0.39988402966399123"/>
      </top>
      <bottom style="dotted">
        <color theme="9" tint="0.39988402966399123"/>
      </bottom>
      <diagonal/>
    </border>
    <border>
      <left/>
      <right style="medium">
        <color theme="9" tint="0.39991454817346722"/>
      </right>
      <top style="medium">
        <color theme="9" tint="0.39988402966399123"/>
      </top>
      <bottom style="dotted">
        <color theme="9" tint="0.39988402966399123"/>
      </bottom>
      <diagonal/>
    </border>
    <border>
      <left style="medium">
        <color theme="9" tint="0.39991454817346722"/>
      </left>
      <right/>
      <top style="dotted">
        <color theme="9" tint="0.39988402966399123"/>
      </top>
      <bottom style="dotted">
        <color theme="9" tint="0.39988402966399123"/>
      </bottom>
      <diagonal/>
    </border>
    <border>
      <left/>
      <right style="medium">
        <color theme="9" tint="0.39988402966399123"/>
      </right>
      <top style="dotted">
        <color theme="9" tint="0.39988402966399123"/>
      </top>
      <bottom style="dotted">
        <color theme="9" tint="0.39988402966399123"/>
      </bottom>
      <diagonal/>
    </border>
    <border>
      <left/>
      <right/>
      <top style="dotted">
        <color theme="9" tint="0.39988402966399123"/>
      </top>
      <bottom style="dotted">
        <color theme="9" tint="0.39988402966399123"/>
      </bottom>
      <diagonal/>
    </border>
    <border>
      <left/>
      <right style="medium">
        <color theme="9" tint="0.39991454817346722"/>
      </right>
      <top style="dotted">
        <color theme="9" tint="0.39988402966399123"/>
      </top>
      <bottom style="dotted">
        <color theme="9" tint="0.39988402966399123"/>
      </bottom>
      <diagonal/>
    </border>
    <border>
      <left style="medium">
        <color theme="9" tint="0.39991454817346722"/>
      </left>
      <right/>
      <top style="dotted">
        <color theme="9" tint="0.39988402966399123"/>
      </top>
      <bottom style="medium">
        <color theme="9" tint="0.39991454817346722"/>
      </bottom>
      <diagonal/>
    </border>
    <border>
      <left/>
      <right style="medium">
        <color theme="9" tint="0.39988402966399123"/>
      </right>
      <top style="dotted">
        <color theme="9" tint="0.39988402966399123"/>
      </top>
      <bottom style="medium">
        <color theme="9" tint="0.39991454817346722"/>
      </bottom>
      <diagonal/>
    </border>
    <border>
      <left/>
      <right/>
      <top style="dotted">
        <color theme="9" tint="0.39988402966399123"/>
      </top>
      <bottom style="medium">
        <color theme="9" tint="0.39991454817346722"/>
      </bottom>
      <diagonal/>
    </border>
    <border>
      <left/>
      <right style="medium">
        <color theme="9" tint="0.39991454817346722"/>
      </right>
      <top style="dotted">
        <color theme="9" tint="0.39988402966399123"/>
      </top>
      <bottom style="medium">
        <color theme="9" tint="0.39991454817346722"/>
      </bottom>
      <diagonal/>
    </border>
    <border>
      <left style="medium">
        <color theme="7" tint="0.39991454817346722"/>
      </left>
      <right/>
      <top/>
      <bottom style="medium">
        <color theme="7" tint="0.39988402966399123"/>
      </bottom>
      <diagonal/>
    </border>
    <border>
      <left/>
      <right/>
      <top/>
      <bottom style="medium">
        <color theme="7" tint="0.39988402966399123"/>
      </bottom>
      <diagonal/>
    </border>
    <border>
      <left/>
      <right style="medium">
        <color theme="7" tint="0.39991454817346722"/>
      </right>
      <top/>
      <bottom style="medium">
        <color theme="7" tint="0.39988402966399123"/>
      </bottom>
      <diagonal/>
    </border>
    <border>
      <left style="medium">
        <color theme="7" tint="0.39988402966399123"/>
      </left>
      <right/>
      <top style="medium">
        <color theme="7" tint="0.39988402966399123"/>
      </top>
      <bottom style="dotted">
        <color theme="7" tint="0.39988402966399123"/>
      </bottom>
      <diagonal/>
    </border>
    <border>
      <left/>
      <right/>
      <top style="medium">
        <color theme="7" tint="0.39988402966399123"/>
      </top>
      <bottom style="dotted">
        <color theme="7" tint="0.39988402966399123"/>
      </bottom>
      <diagonal/>
    </border>
    <border>
      <left/>
      <right style="medium">
        <color theme="7" tint="0.39991454817346722"/>
      </right>
      <top style="medium">
        <color theme="7" tint="0.39988402966399123"/>
      </top>
      <bottom style="dotted">
        <color theme="7" tint="0.39988402966399123"/>
      </bottom>
      <diagonal/>
    </border>
    <border>
      <left style="medium">
        <color theme="7" tint="0.39988402966399123"/>
      </left>
      <right/>
      <top style="dotted">
        <color theme="7" tint="0.39988402966399123"/>
      </top>
      <bottom style="dotted">
        <color theme="7" tint="0.39988402966399123"/>
      </bottom>
      <diagonal/>
    </border>
    <border>
      <left/>
      <right/>
      <top style="dotted">
        <color theme="7" tint="0.39988402966399123"/>
      </top>
      <bottom style="dotted">
        <color theme="7" tint="0.39988402966399123"/>
      </bottom>
      <diagonal/>
    </border>
    <border>
      <left/>
      <right style="medium">
        <color theme="7" tint="0.39991454817346722"/>
      </right>
      <top style="dotted">
        <color theme="7" tint="0.39988402966399123"/>
      </top>
      <bottom style="dotted">
        <color theme="7" tint="0.39988402966399123"/>
      </bottom>
      <diagonal/>
    </border>
    <border>
      <left style="medium">
        <color theme="7" tint="0.39988402966399123"/>
      </left>
      <right/>
      <top style="dotted">
        <color theme="7" tint="0.39988402966399123"/>
      </top>
      <bottom style="medium">
        <color theme="7" tint="0.39991454817346722"/>
      </bottom>
      <diagonal/>
    </border>
    <border>
      <left/>
      <right/>
      <top style="dotted">
        <color theme="7" tint="0.39988402966399123"/>
      </top>
      <bottom style="medium">
        <color theme="7" tint="0.39991454817346722"/>
      </bottom>
      <diagonal/>
    </border>
    <border>
      <left/>
      <right style="medium">
        <color theme="7" tint="0.39991454817346722"/>
      </right>
      <top style="dotted">
        <color theme="7" tint="0.39988402966399123"/>
      </top>
      <bottom style="medium">
        <color theme="7" tint="0.39991454817346722"/>
      </bottom>
      <diagonal/>
    </border>
    <border>
      <left/>
      <right style="medium">
        <color theme="7" tint="0.39985351115451523"/>
      </right>
      <top style="medium">
        <color theme="7" tint="0.39988402966399123"/>
      </top>
      <bottom style="dotted">
        <color theme="7" tint="0.39988402966399123"/>
      </bottom>
      <diagonal/>
    </border>
    <border>
      <left/>
      <right style="medium">
        <color theme="7" tint="0.39985351115451523"/>
      </right>
      <top style="dotted">
        <color theme="7" tint="0.39988402966399123"/>
      </top>
      <bottom style="dotted">
        <color theme="7" tint="0.39988402966399123"/>
      </bottom>
      <diagonal/>
    </border>
    <border>
      <left/>
      <right style="medium">
        <color theme="7" tint="0.39985351115451523"/>
      </right>
      <top style="dotted">
        <color theme="7" tint="0.39988402966399123"/>
      </top>
      <bottom style="medium">
        <color theme="7" tint="0.39991454817346722"/>
      </bottom>
      <diagonal/>
    </border>
    <border>
      <left style="medium">
        <color theme="3" tint="0.39991454817346722"/>
      </left>
      <right/>
      <top style="medium">
        <color theme="3" tint="0.39994506668294322"/>
      </top>
      <bottom style="dotted">
        <color theme="3" tint="0.39988402966399123"/>
      </bottom>
      <diagonal/>
    </border>
    <border>
      <left/>
      <right style="medium">
        <color theme="3" tint="0.39988402966399123"/>
      </right>
      <top style="medium">
        <color theme="3" tint="0.39994506668294322"/>
      </top>
      <bottom style="dotted">
        <color theme="3" tint="0.39988402966399123"/>
      </bottom>
      <diagonal/>
    </border>
    <border>
      <left/>
      <right/>
      <top style="medium">
        <color theme="3" tint="0.39994506668294322"/>
      </top>
      <bottom style="dotted">
        <color theme="3" tint="0.39988402966399123"/>
      </bottom>
      <diagonal/>
    </border>
    <border>
      <left/>
      <right style="medium">
        <color theme="3" tint="0.39991454817346722"/>
      </right>
      <top style="medium">
        <color theme="3" tint="0.39994506668294322"/>
      </top>
      <bottom style="dotted">
        <color theme="3" tint="0.39988402966399123"/>
      </bottom>
      <diagonal/>
    </border>
    <border>
      <left style="medium">
        <color theme="3" tint="0.39991454817346722"/>
      </left>
      <right/>
      <top style="dotted">
        <color theme="3" tint="0.39988402966399123"/>
      </top>
      <bottom style="dotted">
        <color theme="3" tint="0.39988402966399123"/>
      </bottom>
      <diagonal/>
    </border>
    <border>
      <left/>
      <right style="medium">
        <color theme="3" tint="0.39988402966399123"/>
      </right>
      <top style="dotted">
        <color theme="3" tint="0.39988402966399123"/>
      </top>
      <bottom style="dotted">
        <color theme="3" tint="0.39988402966399123"/>
      </bottom>
      <diagonal/>
    </border>
    <border>
      <left/>
      <right/>
      <top style="dotted">
        <color theme="3" tint="0.39988402966399123"/>
      </top>
      <bottom style="dotted">
        <color theme="3" tint="0.39988402966399123"/>
      </bottom>
      <diagonal/>
    </border>
    <border>
      <left/>
      <right style="medium">
        <color theme="3" tint="0.39991454817346722"/>
      </right>
      <top style="dotted">
        <color theme="3" tint="0.39988402966399123"/>
      </top>
      <bottom style="dotted">
        <color theme="3" tint="0.39988402966399123"/>
      </bottom>
      <diagonal/>
    </border>
    <border>
      <left style="medium">
        <color theme="3" tint="0.39991454817346722"/>
      </left>
      <right/>
      <top style="dotted">
        <color theme="3" tint="0.39988402966399123"/>
      </top>
      <bottom style="medium">
        <color theme="3" tint="0.39991454817346722"/>
      </bottom>
      <diagonal/>
    </border>
    <border>
      <left/>
      <right style="medium">
        <color theme="3" tint="0.39988402966399123"/>
      </right>
      <top style="dotted">
        <color theme="3" tint="0.39988402966399123"/>
      </top>
      <bottom style="medium">
        <color theme="3" tint="0.39991454817346722"/>
      </bottom>
      <diagonal/>
    </border>
    <border>
      <left/>
      <right/>
      <top style="dotted">
        <color theme="3" tint="0.39988402966399123"/>
      </top>
      <bottom style="medium">
        <color theme="3" tint="0.39991454817346722"/>
      </bottom>
      <diagonal/>
    </border>
    <border>
      <left/>
      <right style="medium">
        <color theme="3" tint="0.39991454817346722"/>
      </right>
      <top style="dotted">
        <color theme="3" tint="0.39988402966399123"/>
      </top>
      <bottom style="medium">
        <color theme="3" tint="0.39991454817346722"/>
      </bottom>
      <diagonal/>
    </border>
    <border>
      <left style="medium">
        <color theme="6" tint="0.39991454817346722"/>
      </left>
      <right/>
      <top/>
      <bottom/>
      <diagonal/>
    </border>
    <border>
      <left style="medium">
        <color theme="6" tint="0.39991454817346722"/>
      </left>
      <right/>
      <top style="medium">
        <color theme="6" tint="0.39988402966399123"/>
      </top>
      <bottom style="dotted">
        <color theme="6" tint="0.39988402966399123"/>
      </bottom>
      <diagonal/>
    </border>
    <border>
      <left/>
      <right/>
      <top style="medium">
        <color theme="6" tint="0.39988402966399123"/>
      </top>
      <bottom style="dotted">
        <color theme="6" tint="0.39988402966399123"/>
      </bottom>
      <diagonal/>
    </border>
    <border>
      <left/>
      <right style="medium">
        <color theme="6" tint="0.39991454817346722"/>
      </right>
      <top style="medium">
        <color theme="6" tint="0.39988402966399123"/>
      </top>
      <bottom style="dotted">
        <color theme="6" tint="0.39988402966399123"/>
      </bottom>
      <diagonal/>
    </border>
    <border>
      <left style="medium">
        <color theme="6" tint="0.39991454817346722"/>
      </left>
      <right/>
      <top style="dotted">
        <color theme="6" tint="0.39988402966399123"/>
      </top>
      <bottom style="dotted">
        <color theme="6" tint="0.39988402966399123"/>
      </bottom>
      <diagonal/>
    </border>
    <border>
      <left/>
      <right/>
      <top style="dotted">
        <color theme="6" tint="0.39988402966399123"/>
      </top>
      <bottom style="dotted">
        <color theme="6" tint="0.39988402966399123"/>
      </bottom>
      <diagonal/>
    </border>
    <border>
      <left/>
      <right style="medium">
        <color theme="6" tint="0.39991454817346722"/>
      </right>
      <top style="dotted">
        <color theme="6" tint="0.39988402966399123"/>
      </top>
      <bottom style="dotted">
        <color theme="6" tint="0.39988402966399123"/>
      </bottom>
      <diagonal/>
    </border>
    <border>
      <left style="medium">
        <color theme="6" tint="0.39991454817346722"/>
      </left>
      <right/>
      <top style="dotted">
        <color theme="6" tint="0.39988402966399123"/>
      </top>
      <bottom style="medium">
        <color theme="6" tint="0.39991454817346722"/>
      </bottom>
      <diagonal/>
    </border>
    <border>
      <left/>
      <right/>
      <top style="dotted">
        <color theme="6" tint="0.39988402966399123"/>
      </top>
      <bottom style="medium">
        <color theme="6" tint="0.39991454817346722"/>
      </bottom>
      <diagonal/>
    </border>
    <border>
      <left/>
      <right style="medium">
        <color theme="6" tint="0.39991454817346722"/>
      </right>
      <top style="dotted">
        <color theme="6" tint="0.39988402966399123"/>
      </top>
      <bottom style="medium">
        <color theme="6" tint="0.39991454817346722"/>
      </bottom>
      <diagonal/>
    </border>
    <border>
      <left/>
      <right style="medium">
        <color theme="6" tint="0.39988402966399123"/>
      </right>
      <top style="medium">
        <color theme="6" tint="0.39988402966399123"/>
      </top>
      <bottom style="dotted">
        <color theme="6" tint="0.39988402966399123"/>
      </bottom>
      <diagonal/>
    </border>
    <border>
      <left/>
      <right style="medium">
        <color theme="6" tint="0.39988402966399123"/>
      </right>
      <top style="dotted">
        <color theme="6" tint="0.39988402966399123"/>
      </top>
      <bottom style="dotted">
        <color theme="6" tint="0.39988402966399123"/>
      </bottom>
      <diagonal/>
    </border>
    <border>
      <left/>
      <right style="medium">
        <color theme="6" tint="0.39988402966399123"/>
      </right>
      <top style="dotted">
        <color theme="6" tint="0.39988402966399123"/>
      </top>
      <bottom style="medium">
        <color theme="6" tint="0.39991454817346722"/>
      </bottom>
      <diagonal/>
    </border>
    <border>
      <left style="medium">
        <color theme="2" tint="-0.499984740745262"/>
      </left>
      <right/>
      <top style="medium">
        <color theme="2" tint="-0.499984740745262"/>
      </top>
      <bottom style="dotted">
        <color theme="2" tint="-0.499984740745262"/>
      </bottom>
      <diagonal/>
    </border>
    <border>
      <left/>
      <right/>
      <top style="medium">
        <color theme="2" tint="-0.499984740745262"/>
      </top>
      <bottom style="dotted">
        <color theme="2" tint="-0.499984740745262"/>
      </bottom>
      <diagonal/>
    </border>
    <border>
      <left/>
      <right style="medium">
        <color theme="2" tint="-0.499984740745262"/>
      </right>
      <top style="medium">
        <color theme="2" tint="-0.499984740745262"/>
      </top>
      <bottom style="dotted">
        <color theme="2" tint="-0.499984740745262"/>
      </bottom>
      <diagonal/>
    </border>
    <border>
      <left style="medium">
        <color theme="2" tint="-0.499984740745262"/>
      </left>
      <right/>
      <top style="dotted">
        <color theme="2" tint="-0.499984740745262"/>
      </top>
      <bottom style="dotted">
        <color theme="2" tint="-0.499984740745262"/>
      </bottom>
      <diagonal/>
    </border>
    <border>
      <left/>
      <right/>
      <top style="dotted">
        <color theme="2" tint="-0.499984740745262"/>
      </top>
      <bottom style="dotted">
        <color theme="2" tint="-0.499984740745262"/>
      </bottom>
      <diagonal/>
    </border>
    <border>
      <left/>
      <right style="medium">
        <color theme="2" tint="-0.499984740745262"/>
      </right>
      <top style="dotted">
        <color theme="2" tint="-0.499984740745262"/>
      </top>
      <bottom style="dotted">
        <color theme="2" tint="-0.499984740745262"/>
      </bottom>
      <diagonal/>
    </border>
    <border>
      <left style="medium">
        <color theme="2" tint="-0.499984740745262"/>
      </left>
      <right/>
      <top style="dotted">
        <color theme="2" tint="-0.499984740745262"/>
      </top>
      <bottom style="medium">
        <color theme="2" tint="-0.499984740745262"/>
      </bottom>
      <diagonal/>
    </border>
    <border>
      <left/>
      <right/>
      <top style="dotted">
        <color theme="2" tint="-0.499984740745262"/>
      </top>
      <bottom style="medium">
        <color theme="2" tint="-0.499984740745262"/>
      </bottom>
      <diagonal/>
    </border>
    <border>
      <left/>
      <right style="medium">
        <color theme="2" tint="-0.499984740745262"/>
      </right>
      <top style="dotted">
        <color theme="2" tint="-0.499984740745262"/>
      </top>
      <bottom style="medium">
        <color theme="2" tint="-0.499984740745262"/>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medium">
        <color rgb="FF002060"/>
      </left>
      <right/>
      <top style="hair">
        <color rgb="FF002060"/>
      </top>
      <bottom style="medium">
        <color rgb="FF002060"/>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medium">
        <color theme="9" tint="0.39988402966399123"/>
      </left>
      <right/>
      <top style="medium">
        <color theme="9" tint="0.39988402966399123"/>
      </top>
      <bottom style="dotted">
        <color theme="9" tint="0.39988402966399123"/>
      </bottom>
      <diagonal/>
    </border>
    <border>
      <left style="medium">
        <color theme="9" tint="0.39988402966399123"/>
      </left>
      <right/>
      <top style="dotted">
        <color theme="9" tint="0.39988402966399123"/>
      </top>
      <bottom style="dotted">
        <color theme="9" tint="0.39988402966399123"/>
      </bottom>
      <diagonal/>
    </border>
    <border>
      <left style="medium">
        <color theme="9" tint="0.39988402966399123"/>
      </left>
      <right/>
      <top style="dotted">
        <color theme="9" tint="0.39988402966399123"/>
      </top>
      <bottom style="medium">
        <color theme="9" tint="0.39991454817346722"/>
      </bottom>
      <diagonal/>
    </border>
    <border>
      <left style="medium">
        <color theme="7" tint="0.39985351115451523"/>
      </left>
      <right/>
      <top style="medium">
        <color theme="7" tint="0.39988402966399123"/>
      </top>
      <bottom style="dotted">
        <color theme="7" tint="0.39988402966399123"/>
      </bottom>
      <diagonal/>
    </border>
    <border>
      <left style="medium">
        <color theme="3" tint="0.39988402966399123"/>
      </left>
      <right/>
      <top style="medium">
        <color theme="3" tint="0.39994506668294322"/>
      </top>
      <bottom style="dotted">
        <color theme="3" tint="0.39988402966399123"/>
      </bottom>
      <diagonal/>
    </border>
    <border>
      <left style="medium">
        <color theme="3" tint="0.39988402966399123"/>
      </left>
      <right/>
      <top style="dotted">
        <color theme="3" tint="0.39988402966399123"/>
      </top>
      <bottom style="dotted">
        <color theme="3" tint="0.39988402966399123"/>
      </bottom>
      <diagonal/>
    </border>
    <border>
      <left style="medium">
        <color theme="3" tint="0.39988402966399123"/>
      </left>
      <right/>
      <top style="dotted">
        <color theme="3" tint="0.39988402966399123"/>
      </top>
      <bottom style="medium">
        <color theme="3" tint="0.39991454817346722"/>
      </bottom>
      <diagonal/>
    </border>
    <border>
      <left style="medium">
        <color theme="6" tint="0.39988402966399123"/>
      </left>
      <right/>
      <top style="medium">
        <color theme="6" tint="0.39988402966399123"/>
      </top>
      <bottom style="dotted">
        <color theme="6" tint="0.39988402966399123"/>
      </bottom>
      <diagonal/>
    </border>
    <border>
      <left style="medium">
        <color theme="6" tint="0.39988402966399123"/>
      </left>
      <right/>
      <top style="dotted">
        <color theme="6" tint="0.39988402966399123"/>
      </top>
      <bottom style="dotted">
        <color theme="6" tint="0.39988402966399123"/>
      </bottom>
      <diagonal/>
    </border>
    <border>
      <left style="medium">
        <color theme="6" tint="0.39988402966399123"/>
      </left>
      <right/>
      <top style="dotted">
        <color theme="6" tint="0.39988402966399123"/>
      </top>
      <bottom style="medium">
        <color theme="6" tint="0.39991454817346722"/>
      </bottom>
      <diagonal/>
    </border>
    <border>
      <left style="medium">
        <color theme="7" tint="0.39985351115451523"/>
      </left>
      <right/>
      <top style="dotted">
        <color theme="7" tint="0.39988402966399123"/>
      </top>
      <bottom style="dotted">
        <color theme="7" tint="0.39988402966399123"/>
      </bottom>
      <diagonal/>
    </border>
    <border>
      <left style="medium">
        <color theme="7" tint="0.39985351115451523"/>
      </left>
      <right/>
      <top style="dotted">
        <color theme="7" tint="0.39988402966399123"/>
      </top>
      <bottom style="medium">
        <color theme="7" tint="0.39991454817346722"/>
      </bottom>
      <diagonal/>
    </border>
    <border>
      <left style="medium">
        <color auto="1"/>
      </left>
      <right style="medium">
        <color auto="1"/>
      </right>
      <top style="hair">
        <color auto="1"/>
      </top>
      <bottom style="medium">
        <color theme="6" tint="0.39994506668294322"/>
      </bottom>
      <diagonal/>
    </border>
    <border>
      <left style="thin">
        <color auto="1"/>
      </left>
      <right style="medium">
        <color auto="1"/>
      </right>
      <top style="hair">
        <color auto="1"/>
      </top>
      <bottom style="medium">
        <color theme="9" tint="0.39994506668294322"/>
      </bottom>
      <diagonal/>
    </border>
    <border>
      <left style="thin">
        <color auto="1"/>
      </left>
      <right style="thin">
        <color auto="1"/>
      </right>
      <top style="hair">
        <color auto="1"/>
      </top>
      <bottom style="medium">
        <color theme="9" tint="0.39994506668294322"/>
      </bottom>
      <diagonal/>
    </border>
    <border>
      <left style="hair">
        <color auto="1"/>
      </left>
      <right style="hair">
        <color auto="1"/>
      </right>
      <top/>
      <bottom/>
      <diagonal/>
    </border>
    <border>
      <left style="hair">
        <color auto="1"/>
      </left>
      <right style="medium">
        <color auto="1"/>
      </right>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style="hair">
        <color auto="1"/>
      </right>
      <top style="hair">
        <color auto="1"/>
      </top>
      <bottom style="medium">
        <color theme="9" tint="0.39994506668294322"/>
      </bottom>
      <diagonal/>
    </border>
    <border>
      <left style="hair">
        <color auto="1"/>
      </left>
      <right style="hair">
        <color auto="1"/>
      </right>
      <top style="hair">
        <color auto="1"/>
      </top>
      <bottom style="medium">
        <color theme="9" tint="0.39994506668294322"/>
      </bottom>
      <diagonal/>
    </border>
    <border>
      <left style="hair">
        <color auto="1"/>
      </left>
      <right style="thin">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medium">
        <color theme="9" tint="0.39994506668294322"/>
      </bottom>
      <diagonal/>
    </border>
    <border>
      <left/>
      <right style="hair">
        <color auto="1"/>
      </right>
      <top style="medium">
        <color theme="5" tint="0.39994506668294322"/>
      </top>
      <bottom/>
      <diagonal/>
    </border>
    <border>
      <left/>
      <right style="hair">
        <color auto="1"/>
      </right>
      <top/>
      <bottom style="medium">
        <color theme="5" tint="0.39994506668294322"/>
      </bottom>
      <diagonal/>
    </border>
    <border>
      <left style="hair">
        <color auto="1"/>
      </left>
      <right style="medium">
        <color theme="5" tint="0.39994506668294322"/>
      </right>
      <top style="medium">
        <color theme="5" tint="0.39994506668294322"/>
      </top>
      <bottom/>
      <diagonal/>
    </border>
    <border>
      <left style="hair">
        <color auto="1"/>
      </left>
      <right style="medium">
        <color theme="5" tint="0.39994506668294322"/>
      </right>
      <top/>
      <bottom style="medium">
        <color theme="5" tint="0.39994506668294322"/>
      </bottom>
      <diagonal/>
    </border>
    <border>
      <left style="hair">
        <color auto="1"/>
      </left>
      <right/>
      <top style="medium">
        <color theme="5" tint="0.39994506668294322"/>
      </top>
      <bottom/>
      <diagonal/>
    </border>
    <border>
      <left style="hair">
        <color auto="1"/>
      </left>
      <right style="hair">
        <color auto="1"/>
      </right>
      <top style="hair">
        <color auto="1"/>
      </top>
      <bottom style="medium">
        <color theme="5" tint="0.39994506668294322"/>
      </bottom>
      <diagonal/>
    </border>
    <border>
      <left/>
      <right style="hair">
        <color auto="1"/>
      </right>
      <top/>
      <bottom style="medium">
        <color theme="9" tint="0.39994506668294322"/>
      </bottom>
      <diagonal/>
    </border>
    <border>
      <left/>
      <right style="hair">
        <color auto="1"/>
      </right>
      <top style="medium">
        <color theme="9" tint="0.39994506668294322"/>
      </top>
      <bottom/>
      <diagonal/>
    </border>
    <border>
      <left style="hair">
        <color auto="1"/>
      </left>
      <right style="medium">
        <color theme="9" tint="0.39994506668294322"/>
      </right>
      <top style="medium">
        <color theme="9" tint="0.39994506668294322"/>
      </top>
      <bottom/>
      <diagonal/>
    </border>
    <border>
      <left style="hair">
        <color auto="1"/>
      </left>
      <right style="medium">
        <color theme="9" tint="0.39994506668294322"/>
      </right>
      <top/>
      <bottom style="medium">
        <color theme="9" tint="0.39994506668294322"/>
      </bottom>
      <diagonal/>
    </border>
    <border>
      <left style="hair">
        <color auto="1"/>
      </left>
      <right/>
      <top style="medium">
        <color theme="5" tint="0.39994506668294322"/>
      </top>
      <bottom style="hair">
        <color auto="1"/>
      </bottom>
      <diagonal/>
    </border>
    <border>
      <left/>
      <right/>
      <top style="medium">
        <color theme="5" tint="0.39994506668294322"/>
      </top>
      <bottom style="hair">
        <color auto="1"/>
      </bottom>
      <diagonal/>
    </border>
    <border>
      <left/>
      <right style="hair">
        <color auto="1"/>
      </right>
      <top style="medium">
        <color theme="5" tint="0.39994506668294322"/>
      </top>
      <bottom style="hair">
        <color auto="1"/>
      </bottom>
      <diagonal/>
    </border>
    <border>
      <left style="hair">
        <color auto="1"/>
      </left>
      <right/>
      <top style="hair">
        <color auto="1"/>
      </top>
      <bottom style="hair">
        <color auto="1"/>
      </bottom>
      <diagonal/>
    </border>
    <border>
      <left/>
      <right style="hair">
        <color auto="1"/>
      </right>
      <top style="medium">
        <color theme="7" tint="0.39994506668294322"/>
      </top>
      <bottom/>
      <diagonal/>
    </border>
    <border>
      <left/>
      <right style="hair">
        <color auto="1"/>
      </right>
      <top/>
      <bottom style="medium">
        <color theme="7" tint="0.39994506668294322"/>
      </bottom>
      <diagonal/>
    </border>
    <border>
      <left style="hair">
        <color auto="1"/>
      </left>
      <right style="medium">
        <color auto="1"/>
      </right>
      <top style="hair">
        <color auto="1"/>
      </top>
      <bottom style="medium">
        <color theme="7" tint="0.39994506668294322"/>
      </bottom>
      <diagonal/>
    </border>
    <border>
      <left style="hair">
        <color auto="1"/>
      </left>
      <right style="hair">
        <color auto="1"/>
      </right>
      <top style="hair">
        <color auto="1"/>
      </top>
      <bottom style="medium">
        <color theme="7" tint="0.39994506668294322"/>
      </bottom>
      <diagonal/>
    </border>
    <border>
      <left style="medium">
        <color auto="1"/>
      </left>
      <right style="medium">
        <color theme="7" tint="0.39994506668294322"/>
      </right>
      <top style="medium">
        <color theme="7" tint="0.39994506668294322"/>
      </top>
      <bottom/>
      <diagonal/>
    </border>
    <border>
      <left style="medium">
        <color auto="1"/>
      </left>
      <right style="medium">
        <color theme="7" tint="0.39994506668294322"/>
      </right>
      <top/>
      <bottom style="medium">
        <color theme="7" tint="0.39994506668294322"/>
      </bottom>
      <diagonal/>
    </border>
    <border>
      <left/>
      <right style="hair">
        <color auto="1"/>
      </right>
      <top style="medium">
        <color theme="3" tint="0.39994506668294322"/>
      </top>
      <bottom/>
      <diagonal/>
    </border>
    <border>
      <left/>
      <right style="hair">
        <color auto="1"/>
      </right>
      <top/>
      <bottom style="medium">
        <color theme="3" tint="0.39994506668294322"/>
      </bottom>
      <diagonal/>
    </border>
    <border>
      <left style="hair">
        <color auto="1"/>
      </left>
      <right style="medium">
        <color auto="1"/>
      </right>
      <top style="hair">
        <color auto="1"/>
      </top>
      <bottom style="medium">
        <color theme="3" tint="0.39994506668294322"/>
      </bottom>
      <diagonal/>
    </border>
    <border>
      <left style="hair">
        <color auto="1"/>
      </left>
      <right style="hair">
        <color auto="1"/>
      </right>
      <top style="hair">
        <color auto="1"/>
      </top>
      <bottom style="medium">
        <color theme="3" tint="0.39994506668294322"/>
      </bottom>
      <diagonal/>
    </border>
    <border>
      <left style="medium">
        <color auto="1"/>
      </left>
      <right style="medium">
        <color theme="3" tint="0.39994506668294322"/>
      </right>
      <top style="medium">
        <color theme="3" tint="0.39994506668294322"/>
      </top>
      <bottom/>
      <diagonal/>
    </border>
    <border>
      <left style="medium">
        <color auto="1"/>
      </left>
      <right style="medium">
        <color theme="3" tint="0.39994506668294322"/>
      </right>
      <top/>
      <bottom style="medium">
        <color theme="3" tint="0.39994506668294322"/>
      </bottom>
      <diagonal/>
    </border>
    <border>
      <left style="hair">
        <color auto="1"/>
      </left>
      <right/>
      <top style="medium">
        <color theme="4"/>
      </top>
      <bottom style="hair">
        <color auto="1"/>
      </bottom>
      <diagonal/>
    </border>
    <border>
      <left/>
      <right/>
      <top style="medium">
        <color theme="4"/>
      </top>
      <bottom style="hair">
        <color auto="1"/>
      </bottom>
      <diagonal/>
    </border>
    <border>
      <left/>
      <right style="medium">
        <color auto="1"/>
      </right>
      <top style="medium">
        <color theme="4"/>
      </top>
      <bottom style="hair">
        <color auto="1"/>
      </bottom>
      <diagonal/>
    </border>
    <border>
      <left style="hair">
        <color auto="1"/>
      </left>
      <right style="medium">
        <color auto="1"/>
      </right>
      <top style="hair">
        <color auto="1"/>
      </top>
      <bottom style="medium">
        <color theme="6" tint="0.39994506668294322"/>
      </bottom>
      <diagonal/>
    </border>
    <border>
      <left style="hair">
        <color auto="1"/>
      </left>
      <right style="hair">
        <color auto="1"/>
      </right>
      <top style="hair">
        <color auto="1"/>
      </top>
      <bottom style="medium">
        <color theme="6" tint="0.39994506668294322"/>
      </bottom>
      <diagonal/>
    </border>
    <border>
      <left/>
      <right/>
      <top style="medium">
        <color theme="6" tint="0.39991454817346722"/>
      </top>
      <bottom/>
      <diagonal/>
    </border>
    <border>
      <left style="medium">
        <color auto="1"/>
      </left>
      <right style="medium">
        <color theme="6" tint="0.39994506668294322"/>
      </right>
      <top style="medium">
        <color theme="6" tint="0.39991454817346722"/>
      </top>
      <bottom/>
      <diagonal/>
    </border>
    <border>
      <left style="medium">
        <color auto="1"/>
      </left>
      <right style="medium">
        <color theme="6" tint="0.39994506668294322"/>
      </right>
      <top/>
      <bottom style="medium">
        <color theme="6" tint="0.39994506668294322"/>
      </bottom>
      <diagonal/>
    </border>
    <border>
      <left style="hair">
        <color auto="1"/>
      </left>
      <right/>
      <top style="medium">
        <color theme="6" tint="0.39994506668294322"/>
      </top>
      <bottom style="hair">
        <color auto="1"/>
      </bottom>
      <diagonal/>
    </border>
    <border>
      <left/>
      <right/>
      <top style="medium">
        <color theme="6" tint="0.39994506668294322"/>
      </top>
      <bottom style="hair">
        <color auto="1"/>
      </bottom>
      <diagonal/>
    </border>
    <border>
      <left/>
      <right style="medium">
        <color auto="1"/>
      </right>
      <top style="medium">
        <color theme="6" tint="0.39994506668294322"/>
      </top>
      <bottom style="hair">
        <color auto="1"/>
      </bottom>
      <diagonal/>
    </border>
    <border>
      <left style="hair">
        <color auto="1"/>
      </left>
      <right style="medium">
        <color auto="1"/>
      </right>
      <top style="hair">
        <color auto="1"/>
      </top>
      <bottom style="medium">
        <color theme="2" tint="-0.499984740745262"/>
      </bottom>
      <diagonal/>
    </border>
    <border>
      <left style="hair">
        <color auto="1"/>
      </left>
      <right style="hair">
        <color auto="1"/>
      </right>
      <top style="hair">
        <color auto="1"/>
      </top>
      <bottom style="medium">
        <color theme="2" tint="-0.499984740745262"/>
      </bottom>
      <diagonal/>
    </border>
    <border>
      <left style="medium">
        <color auto="1"/>
      </left>
      <right style="medium">
        <color auto="1"/>
      </right>
      <top style="medium">
        <color theme="2" tint="-0.499984740745262"/>
      </top>
      <bottom/>
      <diagonal/>
    </border>
    <border>
      <left style="hair">
        <color auto="1"/>
      </left>
      <right/>
      <top style="medium">
        <color theme="2" tint="-0.499984740745262"/>
      </top>
      <bottom style="hair">
        <color auto="1"/>
      </bottom>
      <diagonal/>
    </border>
    <border>
      <left/>
      <right/>
      <top style="medium">
        <color theme="2" tint="-0.499984740745262"/>
      </top>
      <bottom style="hair">
        <color auto="1"/>
      </bottom>
      <diagonal/>
    </border>
    <border>
      <left/>
      <right style="medium">
        <color auto="1"/>
      </right>
      <top style="medium">
        <color theme="2" tint="-0.499984740745262"/>
      </top>
      <bottom style="hair">
        <color auto="1"/>
      </bottom>
      <diagonal/>
    </border>
    <border>
      <left style="medium">
        <color theme="9" tint="0.39991454817346722"/>
      </left>
      <right/>
      <top/>
      <bottom style="medium">
        <color theme="9" tint="0.39988402966399123"/>
      </bottom>
      <diagonal/>
    </border>
    <border>
      <left/>
      <right/>
      <top/>
      <bottom style="medium">
        <color theme="9" tint="0.39988402966399123"/>
      </bottom>
      <diagonal/>
    </border>
    <border>
      <left/>
      <right style="medium">
        <color theme="9" tint="0.39991454817346722"/>
      </right>
      <top/>
      <bottom style="medium">
        <color theme="9" tint="0.39988402966399123"/>
      </bottom>
      <diagonal/>
    </border>
    <border>
      <left style="medium">
        <color theme="6" tint="0.39991454817346722"/>
      </left>
      <right/>
      <top/>
      <bottom style="medium">
        <color theme="6" tint="0.39988402966399123"/>
      </bottom>
      <diagonal/>
    </border>
    <border>
      <left/>
      <right/>
      <top/>
      <bottom style="medium">
        <color theme="6" tint="0.39988402966399123"/>
      </bottom>
      <diagonal/>
    </border>
    <border>
      <left/>
      <right style="medium">
        <color theme="6" tint="0.39991454817346722"/>
      </right>
      <top/>
      <bottom style="medium">
        <color theme="6" tint="0.39988402966399123"/>
      </bottom>
      <diagonal/>
    </border>
  </borders>
  <cellStyleXfs count="5">
    <xf numFmtId="0" fontId="0" fillId="0" borderId="0"/>
    <xf numFmtId="0" fontId="5" fillId="0" borderId="0"/>
    <xf numFmtId="0" fontId="40" fillId="0" borderId="0" applyNumberFormat="0" applyFill="0" applyBorder="0" applyAlignment="0" applyProtection="0">
      <alignment vertical="top"/>
      <protection locked="0"/>
    </xf>
    <xf numFmtId="0" fontId="5" fillId="0" borderId="0"/>
    <xf numFmtId="0" fontId="26" fillId="0" borderId="0"/>
  </cellStyleXfs>
  <cellXfs count="1595">
    <xf numFmtId="0" fontId="0" fillId="0" borderId="0" xfId="0"/>
    <xf numFmtId="0" fontId="0" fillId="0" borderId="0" xfId="0" applyAlignment="1">
      <alignment horizontal="center"/>
    </xf>
    <xf numFmtId="0" fontId="0" fillId="0" borderId="0" xfId="0" applyAlignment="1">
      <alignment horizontal="center" vertical="top"/>
    </xf>
    <xf numFmtId="0" fontId="2" fillId="7" borderId="2" xfId="0" applyFont="1" applyFill="1" applyBorder="1"/>
    <xf numFmtId="0" fontId="0" fillId="7" borderId="2" xfId="0" applyFill="1" applyBorder="1"/>
    <xf numFmtId="0" fontId="1" fillId="0" borderId="2" xfId="0" applyFont="1" applyBorder="1" applyAlignment="1">
      <alignment horizontal="center"/>
    </xf>
    <xf numFmtId="0" fontId="1" fillId="0" borderId="2" xfId="0" applyFont="1" applyBorder="1"/>
    <xf numFmtId="0" fontId="0" fillId="0" borderId="2" xfId="0" applyBorder="1" applyAlignment="1">
      <alignment horizontal="center"/>
    </xf>
    <xf numFmtId="0" fontId="0" fillId="0" borderId="2" xfId="0" applyBorder="1"/>
    <xf numFmtId="0" fontId="0" fillId="8" borderId="2" xfId="0" applyFill="1" applyBorder="1"/>
    <xf numFmtId="0" fontId="2" fillId="2" borderId="2" xfId="0" applyFont="1" applyFill="1" applyBorder="1"/>
    <xf numFmtId="0" fontId="0" fillId="2" borderId="2" xfId="0" applyFill="1" applyBorder="1"/>
    <xf numFmtId="0" fontId="0" fillId="11" borderId="2" xfId="0" applyFill="1" applyBorder="1"/>
    <xf numFmtId="0" fontId="2" fillId="6" borderId="2" xfId="0" applyFont="1" applyFill="1" applyBorder="1"/>
    <xf numFmtId="0" fontId="0" fillId="6" borderId="2" xfId="0" applyFill="1" applyBorder="1"/>
    <xf numFmtId="0" fontId="0" fillId="9" borderId="2" xfId="0" applyFill="1" applyBorder="1"/>
    <xf numFmtId="0" fontId="2" fillId="4" borderId="2" xfId="0" applyFont="1" applyFill="1" applyBorder="1"/>
    <xf numFmtId="0" fontId="0" fillId="4" borderId="2" xfId="0" applyFill="1" applyBorder="1"/>
    <xf numFmtId="0" fontId="0" fillId="3" borderId="2" xfId="0" applyFill="1" applyBorder="1"/>
    <xf numFmtId="0" fontId="2" fillId="5" borderId="2" xfId="0" applyFont="1" applyFill="1" applyBorder="1"/>
    <xf numFmtId="0" fontId="0" fillId="5" borderId="2" xfId="0" applyFill="1" applyBorder="1"/>
    <xf numFmtId="0" fontId="0" fillId="10" borderId="2" xfId="0" applyFill="1" applyBorder="1"/>
    <xf numFmtId="0" fontId="2" fillId="13" borderId="2" xfId="0" applyFont="1" applyFill="1" applyBorder="1"/>
    <xf numFmtId="0" fontId="0" fillId="13" borderId="2" xfId="0" applyFill="1" applyBorder="1"/>
    <xf numFmtId="0" fontId="0" fillId="12" borderId="2" xfId="0" applyFill="1" applyBorder="1"/>
    <xf numFmtId="0" fontId="0" fillId="8" borderId="3" xfId="0" applyFill="1" applyBorder="1" applyAlignment="1">
      <alignment horizontal="center" vertical="center"/>
    </xf>
    <xf numFmtId="0" fontId="1" fillId="8"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6" borderId="3" xfId="0" applyFont="1" applyFill="1" applyBorder="1" applyAlignment="1">
      <alignment horizontal="center" vertical="center"/>
    </xf>
    <xf numFmtId="0" fontId="1" fillId="4"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5" borderId="3" xfId="0" applyFont="1" applyFill="1" applyBorder="1" applyAlignment="1">
      <alignment horizontal="center" vertical="center"/>
    </xf>
    <xf numFmtId="0" fontId="1" fillId="10" borderId="3" xfId="0" applyFont="1" applyFill="1" applyBorder="1" applyAlignment="1">
      <alignment horizontal="center" vertical="center"/>
    </xf>
    <xf numFmtId="0" fontId="1" fillId="13" borderId="3" xfId="0" applyFont="1" applyFill="1" applyBorder="1" applyAlignment="1">
      <alignment horizontal="center" vertical="center"/>
    </xf>
    <xf numFmtId="0" fontId="1" fillId="12" borderId="3" xfId="0" applyFont="1" applyFill="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Alignment="1">
      <alignment horizontal="left" vertical="top"/>
    </xf>
    <xf numFmtId="0" fontId="6" fillId="0" borderId="1" xfId="0" applyFont="1" applyBorder="1" applyAlignment="1">
      <alignment horizontal="center" vertical="center"/>
    </xf>
    <xf numFmtId="0" fontId="1" fillId="7" borderId="3" xfId="0" applyFont="1" applyFill="1" applyBorder="1" applyAlignment="1">
      <alignment horizontal="center"/>
    </xf>
    <xf numFmtId="0" fontId="0" fillId="7" borderId="2" xfId="0" applyFill="1" applyBorder="1" applyAlignment="1">
      <alignment horizontal="center"/>
    </xf>
    <xf numFmtId="0" fontId="1" fillId="7" borderId="2" xfId="0" applyFont="1" applyFill="1" applyBorder="1"/>
    <xf numFmtId="0" fontId="1" fillId="7" borderId="2" xfId="0" applyFont="1" applyFill="1" applyBorder="1" applyAlignment="1">
      <alignment horizontal="center" wrapText="1"/>
    </xf>
    <xf numFmtId="0" fontId="0" fillId="8" borderId="2" xfId="0" applyFill="1" applyBorder="1" applyAlignment="1">
      <alignment horizontal="center"/>
    </xf>
    <xf numFmtId="0" fontId="1" fillId="8" borderId="2" xfId="0" applyFont="1" applyFill="1" applyBorder="1"/>
    <xf numFmtId="0" fontId="1" fillId="8" borderId="2" xfId="0" applyFont="1" applyFill="1" applyBorder="1" applyAlignment="1">
      <alignment horizontal="center" wrapText="1"/>
    </xf>
    <xf numFmtId="0" fontId="0" fillId="8" borderId="2" xfId="0" applyFill="1" applyBorder="1" applyAlignment="1">
      <alignment horizontal="left"/>
    </xf>
    <xf numFmtId="0" fontId="0" fillId="2" borderId="2" xfId="0" applyFill="1" applyBorder="1" applyAlignment="1">
      <alignment horizontal="center"/>
    </xf>
    <xf numFmtId="0" fontId="0" fillId="2" borderId="2" xfId="0" applyFill="1" applyBorder="1" applyAlignment="1">
      <alignment horizontal="left"/>
    </xf>
    <xf numFmtId="0" fontId="1" fillId="11" borderId="3" xfId="0" applyFont="1" applyFill="1" applyBorder="1" applyAlignment="1">
      <alignment horizontal="center" vertical="center"/>
    </xf>
    <xf numFmtId="0" fontId="0" fillId="11" borderId="2" xfId="0" applyFill="1" applyBorder="1" applyAlignment="1">
      <alignment horizontal="center"/>
    </xf>
    <xf numFmtId="0" fontId="0" fillId="11" borderId="2" xfId="0" applyFill="1" applyBorder="1" applyAlignment="1">
      <alignment horizontal="left"/>
    </xf>
    <xf numFmtId="0" fontId="1" fillId="11" borderId="3" xfId="0" applyFont="1" applyFill="1" applyBorder="1" applyAlignment="1">
      <alignment horizontal="center" vertical="center" wrapText="1"/>
    </xf>
    <xf numFmtId="0" fontId="0" fillId="11" borderId="2" xfId="0" quotePrefix="1" applyFill="1" applyBorder="1" applyAlignment="1">
      <alignment horizontal="left"/>
    </xf>
    <xf numFmtId="0" fontId="0" fillId="6" borderId="2" xfId="0" applyFill="1" applyBorder="1" applyAlignment="1">
      <alignment horizontal="center"/>
    </xf>
    <xf numFmtId="0" fontId="0" fillId="6" borderId="2" xfId="0" applyFill="1" applyBorder="1" applyAlignment="1">
      <alignment horizontal="left"/>
    </xf>
    <xf numFmtId="0" fontId="1" fillId="9" borderId="3" xfId="0" applyFont="1" applyFill="1" applyBorder="1" applyAlignment="1">
      <alignment horizontal="center" vertical="center"/>
    </xf>
    <xf numFmtId="0" fontId="0" fillId="9" borderId="2" xfId="0" applyFill="1" applyBorder="1" applyAlignment="1">
      <alignment horizontal="center"/>
    </xf>
    <xf numFmtId="0" fontId="0" fillId="9" borderId="2" xfId="0" applyFill="1" applyBorder="1" applyAlignment="1">
      <alignment horizontal="left"/>
    </xf>
    <xf numFmtId="0" fontId="0" fillId="4" borderId="2" xfId="0" applyFill="1" applyBorder="1" applyAlignment="1">
      <alignment horizontal="center"/>
    </xf>
    <xf numFmtId="0" fontId="0" fillId="4" borderId="2" xfId="0" applyFill="1" applyBorder="1" applyAlignment="1">
      <alignment horizontal="left"/>
    </xf>
    <xf numFmtId="0" fontId="1" fillId="3" borderId="3" xfId="0" applyFont="1" applyFill="1" applyBorder="1" applyAlignment="1">
      <alignment horizontal="center" vertical="center" wrapText="1"/>
    </xf>
    <xf numFmtId="0" fontId="0" fillId="3" borderId="2" xfId="0" applyFill="1" applyBorder="1" applyAlignment="1">
      <alignment horizontal="center"/>
    </xf>
    <xf numFmtId="0" fontId="0" fillId="3" borderId="2" xfId="0" applyFill="1" applyBorder="1" applyAlignment="1">
      <alignment horizontal="left"/>
    </xf>
    <xf numFmtId="0" fontId="0" fillId="5" borderId="2" xfId="0" applyFill="1" applyBorder="1" applyAlignment="1">
      <alignment horizontal="center"/>
    </xf>
    <xf numFmtId="0" fontId="0" fillId="5" borderId="2" xfId="0" applyFill="1" applyBorder="1" applyAlignment="1">
      <alignment horizontal="left"/>
    </xf>
    <xf numFmtId="0" fontId="0" fillId="10" borderId="2" xfId="0" applyFill="1" applyBorder="1" applyAlignment="1">
      <alignment horizontal="center"/>
    </xf>
    <xf numFmtId="0" fontId="0" fillId="10" borderId="2" xfId="0" applyFill="1" applyBorder="1" applyAlignment="1">
      <alignment horizontal="left"/>
    </xf>
    <xf numFmtId="0" fontId="0" fillId="10" borderId="2" xfId="0" applyFill="1" applyBorder="1" applyAlignment="1">
      <alignment horizontal="left" wrapText="1"/>
    </xf>
    <xf numFmtId="0" fontId="0" fillId="13" borderId="2" xfId="0" applyFill="1" applyBorder="1" applyAlignment="1">
      <alignment horizontal="center"/>
    </xf>
    <xf numFmtId="0" fontId="0" fillId="13" borderId="2" xfId="0" applyFill="1" applyBorder="1" applyAlignment="1">
      <alignment horizontal="left"/>
    </xf>
    <xf numFmtId="0" fontId="0" fillId="12" borderId="2" xfId="0" applyFill="1" applyBorder="1" applyAlignment="1">
      <alignment horizontal="center"/>
    </xf>
    <xf numFmtId="0" fontId="0" fillId="12" borderId="2" xfId="0" applyFill="1" applyBorder="1" applyAlignment="1">
      <alignment horizontal="left"/>
    </xf>
    <xf numFmtId="0" fontId="1" fillId="0" borderId="0" xfId="0" applyFont="1"/>
    <xf numFmtId="0" fontId="0" fillId="0" borderId="0" xfId="0" applyAlignment="1">
      <alignment horizontal="left"/>
    </xf>
    <xf numFmtId="0" fontId="0" fillId="0" borderId="0" xfId="0" quotePrefix="1"/>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xf>
    <xf numFmtId="0" fontId="10" fillId="0" borderId="0" xfId="0" applyFont="1"/>
    <xf numFmtId="0" fontId="0" fillId="14" borderId="2" xfId="0" applyFill="1" applyBorder="1"/>
    <xf numFmtId="0" fontId="0" fillId="14" borderId="6" xfId="0" applyFont="1" applyFill="1" applyBorder="1" applyAlignment="1">
      <alignment horizontal="center" vertical="center"/>
    </xf>
    <xf numFmtId="0" fontId="1" fillId="14" borderId="5" xfId="0" applyFont="1" applyFill="1" applyBorder="1" applyAlignment="1">
      <alignment horizontal="center" vertical="center"/>
    </xf>
    <xf numFmtId="0" fontId="0" fillId="14" borderId="3" xfId="0" applyFont="1" applyFill="1" applyBorder="1" applyAlignment="1">
      <alignment horizontal="center" vertical="center"/>
    </xf>
    <xf numFmtId="0" fontId="0" fillId="14" borderId="10" xfId="0" applyFill="1" applyBorder="1" applyAlignment="1">
      <alignment horizontal="center" vertical="center"/>
    </xf>
    <xf numFmtId="0" fontId="11" fillId="14" borderId="10" xfId="0" applyFont="1" applyFill="1" applyBorder="1" applyAlignment="1">
      <alignment horizontal="center" vertical="center"/>
    </xf>
    <xf numFmtId="0" fontId="1" fillId="14" borderId="10" xfId="0" applyFont="1" applyFill="1" applyBorder="1" applyAlignment="1">
      <alignment horizontal="center" vertical="center"/>
    </xf>
    <xf numFmtId="0" fontId="12" fillId="14" borderId="10" xfId="0" applyFont="1" applyFill="1" applyBorder="1" applyAlignment="1">
      <alignment horizontal="center" vertical="center"/>
    </xf>
    <xf numFmtId="164" fontId="12" fillId="14" borderId="6" xfId="0" applyNumberFormat="1" applyFont="1" applyFill="1" applyBorder="1" applyAlignment="1">
      <alignment horizontal="center" vertical="center"/>
    </xf>
    <xf numFmtId="0" fontId="0" fillId="14" borderId="1" xfId="0" applyFill="1" applyBorder="1" applyAlignment="1">
      <alignment horizontal="center" vertical="center"/>
    </xf>
    <xf numFmtId="0" fontId="0" fillId="14" borderId="1"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center" vertical="center" wrapText="1"/>
    </xf>
    <xf numFmtId="0" fontId="1" fillId="14" borderId="6"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7" xfId="0" applyFont="1" applyBorder="1" applyAlignment="1">
      <alignment vertical="center" wrapText="1"/>
    </xf>
    <xf numFmtId="0" fontId="6"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0" xfId="0" applyFont="1" applyBorder="1"/>
    <xf numFmtId="0" fontId="23" fillId="0" borderId="3"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center" vertical="center" wrapText="1"/>
    </xf>
    <xf numFmtId="0" fontId="10" fillId="0" borderId="0" xfId="0" applyFont="1" applyFill="1" applyBorder="1"/>
    <xf numFmtId="0" fontId="9" fillId="0" borderId="0" xfId="0" applyFont="1" applyFill="1" applyBorder="1"/>
    <xf numFmtId="0" fontId="10"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right"/>
    </xf>
    <xf numFmtId="0" fontId="0" fillId="14" borderId="22" xfId="0" applyFill="1" applyBorder="1"/>
    <xf numFmtId="0" fontId="0" fillId="14" borderId="10" xfId="0" applyFont="1" applyFill="1" applyBorder="1" applyAlignment="1">
      <alignment horizontal="center" vertical="center"/>
    </xf>
    <xf numFmtId="0" fontId="1" fillId="8" borderId="41" xfId="0" applyFont="1" applyFill="1" applyBorder="1" applyAlignment="1">
      <alignment horizontal="center" vertical="center"/>
    </xf>
    <xf numFmtId="0" fontId="1" fillId="8" borderId="42" xfId="0" applyFont="1" applyFill="1" applyBorder="1" applyAlignment="1">
      <alignment horizontal="center" vertical="center"/>
    </xf>
    <xf numFmtId="0" fontId="12" fillId="8" borderId="42" xfId="0" applyFont="1" applyFill="1" applyBorder="1" applyAlignment="1">
      <alignment horizontal="center" vertical="center"/>
    </xf>
    <xf numFmtId="0" fontId="12" fillId="8" borderId="43" xfId="0" applyFont="1" applyFill="1" applyBorder="1" applyAlignment="1">
      <alignment horizontal="center" vertical="center"/>
    </xf>
    <xf numFmtId="0" fontId="0" fillId="8" borderId="42" xfId="0" applyFont="1" applyFill="1" applyBorder="1" applyAlignment="1">
      <alignment horizontal="center" vertical="center"/>
    </xf>
    <xf numFmtId="0" fontId="0" fillId="8" borderId="43" xfId="0" applyFont="1" applyFill="1" applyBorder="1" applyAlignment="1">
      <alignment horizontal="center" vertical="center"/>
    </xf>
    <xf numFmtId="0" fontId="12" fillId="8" borderId="41" xfId="0" applyFont="1" applyFill="1" applyBorder="1" applyAlignment="1">
      <alignment horizontal="center" vertical="center"/>
    </xf>
    <xf numFmtId="0" fontId="0" fillId="8" borderId="41" xfId="0" applyFont="1" applyFill="1" applyBorder="1" applyAlignment="1">
      <alignment horizontal="center" vertical="center"/>
    </xf>
    <xf numFmtId="0" fontId="1" fillId="2" borderId="1" xfId="0" applyFont="1" applyFill="1" applyBorder="1" applyAlignment="1">
      <alignment horizontal="center" vertical="center"/>
    </xf>
    <xf numFmtId="0" fontId="0" fillId="11" borderId="36" xfId="0" applyFill="1" applyBorder="1"/>
    <xf numFmtId="0" fontId="1" fillId="11" borderId="26" xfId="0" applyFont="1" applyFill="1" applyBorder="1" applyAlignment="1">
      <alignment horizontal="center" vertical="center"/>
    </xf>
    <xf numFmtId="0" fontId="12" fillId="11" borderId="27" xfId="0" applyFont="1" applyFill="1" applyBorder="1" applyAlignment="1">
      <alignment horizontal="center" vertical="center"/>
    </xf>
    <xf numFmtId="0" fontId="11" fillId="11" borderId="26" xfId="0" applyFont="1" applyFill="1" applyBorder="1" applyAlignment="1">
      <alignment horizontal="center" vertical="center"/>
    </xf>
    <xf numFmtId="164" fontId="12" fillId="11" borderId="28" xfId="0" applyNumberFormat="1" applyFont="1" applyFill="1" applyBorder="1" applyAlignment="1">
      <alignment horizontal="center" vertical="center"/>
    </xf>
    <xf numFmtId="0" fontId="1" fillId="7" borderId="8" xfId="0" applyFont="1" applyFill="1" applyBorder="1" applyAlignment="1">
      <alignment horizontal="center" vertical="center"/>
    </xf>
    <xf numFmtId="0" fontId="0" fillId="11" borderId="41" xfId="0" applyFont="1" applyFill="1" applyBorder="1" applyAlignment="1">
      <alignment horizontal="center" vertical="center"/>
    </xf>
    <xf numFmtId="0" fontId="0" fillId="11" borderId="42" xfId="0" applyFont="1" applyFill="1" applyBorder="1" applyAlignment="1">
      <alignment horizontal="center" vertical="center"/>
    </xf>
    <xf numFmtId="0" fontId="0" fillId="11" borderId="43" xfId="0" applyFont="1" applyFill="1" applyBorder="1" applyAlignment="1">
      <alignment horizontal="center" vertical="center"/>
    </xf>
    <xf numFmtId="0" fontId="0" fillId="11" borderId="43" xfId="0" applyFill="1" applyBorder="1" applyAlignment="1">
      <alignment horizontal="left"/>
    </xf>
    <xf numFmtId="0" fontId="24" fillId="0" borderId="11" xfId="0" applyFont="1" applyBorder="1" applyAlignment="1">
      <alignment horizontal="center" vertical="center"/>
    </xf>
    <xf numFmtId="0" fontId="1" fillId="6" borderId="1" xfId="0" applyFont="1" applyFill="1" applyBorder="1" applyAlignment="1">
      <alignment horizontal="center" vertical="center"/>
    </xf>
    <xf numFmtId="0" fontId="0" fillId="9" borderId="32" xfId="0" applyFill="1" applyBorder="1"/>
    <xf numFmtId="0" fontId="0" fillId="9" borderId="33" xfId="0" applyFill="1" applyBorder="1"/>
    <xf numFmtId="0" fontId="1" fillId="9" borderId="23" xfId="0" applyFont="1" applyFill="1" applyBorder="1" applyAlignment="1">
      <alignment horizontal="center" vertical="center"/>
    </xf>
    <xf numFmtId="0" fontId="12" fillId="9" borderId="25" xfId="0" applyFont="1" applyFill="1" applyBorder="1" applyAlignment="1">
      <alignment horizontal="center" vertical="center"/>
    </xf>
    <xf numFmtId="0" fontId="0" fillId="9" borderId="35" xfId="0" applyFill="1" applyBorder="1"/>
    <xf numFmtId="0" fontId="0" fillId="9" borderId="36" xfId="0" applyFill="1" applyBorder="1"/>
    <xf numFmtId="0" fontId="11" fillId="9" borderId="26" xfId="0" applyFont="1" applyFill="1" applyBorder="1" applyAlignment="1">
      <alignment horizontal="center" vertical="center"/>
    </xf>
    <xf numFmtId="164" fontId="12" fillId="9" borderId="28" xfId="0" applyNumberFormat="1" applyFont="1" applyFill="1" applyBorder="1" applyAlignment="1">
      <alignment horizontal="center" vertical="center"/>
    </xf>
    <xf numFmtId="0" fontId="12" fillId="9" borderId="27" xfId="0" applyFont="1" applyFill="1" applyBorder="1" applyAlignment="1">
      <alignment horizontal="center" vertical="center"/>
    </xf>
    <xf numFmtId="0" fontId="11" fillId="9" borderId="27" xfId="0" applyFont="1" applyFill="1" applyBorder="1" applyAlignment="1">
      <alignment horizontal="center" vertical="center"/>
    </xf>
    <xf numFmtId="0" fontId="0" fillId="9" borderId="38" xfId="0" applyFill="1" applyBorder="1"/>
    <xf numFmtId="0" fontId="0" fillId="9" borderId="39" xfId="0" applyFill="1" applyBorder="1"/>
    <xf numFmtId="0" fontId="11" fillId="9" borderId="29" xfId="0" applyFont="1" applyFill="1" applyBorder="1" applyAlignment="1">
      <alignment horizontal="center" vertical="center"/>
    </xf>
    <xf numFmtId="164" fontId="12" fillId="9" borderId="31" xfId="0" applyNumberFormat="1" applyFont="1" applyFill="1" applyBorder="1" applyAlignment="1">
      <alignment horizontal="center" vertical="center"/>
    </xf>
    <xf numFmtId="0" fontId="11" fillId="9" borderId="30" xfId="0" applyFont="1" applyFill="1" applyBorder="1" applyAlignment="1">
      <alignment horizontal="center" vertical="center"/>
    </xf>
    <xf numFmtId="164" fontId="11" fillId="9" borderId="41" xfId="0" applyNumberFormat="1" applyFont="1" applyFill="1" applyBorder="1" applyAlignment="1">
      <alignment horizontal="center" vertical="center"/>
    </xf>
    <xf numFmtId="0" fontId="12" fillId="9" borderId="42" xfId="0" applyFont="1" applyFill="1" applyBorder="1" applyAlignment="1">
      <alignment horizontal="center" vertical="center"/>
    </xf>
    <xf numFmtId="0" fontId="12" fillId="9" borderId="43" xfId="0" applyFont="1" applyFill="1" applyBorder="1" applyAlignment="1">
      <alignment horizontal="center" vertical="center"/>
    </xf>
    <xf numFmtId="0" fontId="12" fillId="9" borderId="41" xfId="0" applyFont="1" applyFill="1" applyBorder="1" applyAlignment="1">
      <alignment horizontal="center" vertical="center"/>
    </xf>
    <xf numFmtId="0" fontId="6" fillId="0" borderId="0" xfId="0" applyFont="1" applyBorder="1" applyAlignment="1">
      <alignment horizontal="center" vertical="center" wrapText="1"/>
    </xf>
    <xf numFmtId="0" fontId="12" fillId="14" borderId="51" xfId="0" applyFont="1" applyFill="1" applyBorder="1" applyAlignment="1">
      <alignment horizontal="center" vertical="center"/>
    </xf>
    <xf numFmtId="0" fontId="11" fillId="14" borderId="51" xfId="0" applyFont="1" applyFill="1" applyBorder="1" applyAlignment="1">
      <alignment horizontal="center" vertical="center"/>
    </xf>
    <xf numFmtId="164" fontId="11" fillId="14" borderId="51" xfId="0" applyNumberFormat="1" applyFont="1" applyFill="1" applyBorder="1" applyAlignment="1">
      <alignment horizontal="center" vertical="center"/>
    </xf>
    <xf numFmtId="164" fontId="12" fillId="14" borderId="10" xfId="0" applyNumberFormat="1" applyFont="1" applyFill="1" applyBorder="1" applyAlignment="1">
      <alignment horizontal="center" vertical="center"/>
    </xf>
    <xf numFmtId="0" fontId="0" fillId="14" borderId="22" xfId="0" applyFont="1" applyFill="1" applyBorder="1" applyAlignment="1">
      <alignment horizontal="center" vertical="center"/>
    </xf>
    <xf numFmtId="0" fontId="1" fillId="14" borderId="22" xfId="0" applyFont="1" applyFill="1" applyBorder="1" applyAlignment="1">
      <alignment horizontal="center" vertical="center"/>
    </xf>
    <xf numFmtId="0" fontId="12" fillId="11" borderId="49" xfId="0" applyFont="1" applyFill="1" applyBorder="1" applyAlignment="1">
      <alignment horizontal="center" vertical="center"/>
    </xf>
    <xf numFmtId="0" fontId="0" fillId="14" borderId="2" xfId="0" applyFill="1" applyBorder="1" applyAlignment="1">
      <alignment horizontal="left" vertical="top"/>
    </xf>
    <xf numFmtId="0" fontId="0" fillId="0" borderId="0" xfId="0" applyAlignment="1">
      <alignment horizontal="center" vertical="center"/>
    </xf>
    <xf numFmtId="0" fontId="12" fillId="11" borderId="48" xfId="0" applyFont="1" applyFill="1" applyBorder="1" applyAlignment="1">
      <alignment horizontal="center" vertical="center"/>
    </xf>
    <xf numFmtId="164" fontId="11" fillId="14" borderId="22" xfId="0" applyNumberFormat="1" applyFont="1" applyFill="1" applyBorder="1" applyAlignment="1">
      <alignment horizontal="center" vertical="center"/>
    </xf>
    <xf numFmtId="0" fontId="11" fillId="11" borderId="49" xfId="0" applyFont="1" applyFill="1" applyBorder="1" applyAlignment="1">
      <alignment horizontal="center" vertical="center"/>
    </xf>
    <xf numFmtId="0" fontId="12" fillId="9" borderId="48" xfId="0" applyFont="1" applyFill="1" applyBorder="1" applyAlignment="1">
      <alignment horizontal="center" vertical="center"/>
    </xf>
    <xf numFmtId="0" fontId="11" fillId="9" borderId="49" xfId="0" applyFont="1" applyFill="1" applyBorder="1" applyAlignment="1">
      <alignment horizontal="center" vertical="center"/>
    </xf>
    <xf numFmtId="0" fontId="11" fillId="9" borderId="50" xfId="0" applyFont="1" applyFill="1" applyBorder="1" applyAlignment="1">
      <alignment horizontal="center" vertical="center"/>
    </xf>
    <xf numFmtId="0" fontId="0" fillId="14" borderId="45" xfId="0" applyFill="1" applyBorder="1" applyAlignment="1">
      <alignment horizontal="center" vertical="center"/>
    </xf>
    <xf numFmtId="0" fontId="0" fillId="11" borderId="46" xfId="0" applyFill="1" applyBorder="1" applyAlignment="1">
      <alignment horizontal="center" vertical="center"/>
    </xf>
    <xf numFmtId="0" fontId="0" fillId="11" borderId="47" xfId="0" applyFill="1" applyBorder="1" applyAlignment="1">
      <alignment horizontal="center" vertical="center"/>
    </xf>
    <xf numFmtId="0" fontId="11" fillId="11" borderId="27" xfId="0" applyFont="1" applyFill="1" applyBorder="1" applyAlignment="1">
      <alignment horizontal="center" vertical="center"/>
    </xf>
    <xf numFmtId="0" fontId="11" fillId="14" borderId="10" xfId="0" applyFont="1" applyFill="1" applyBorder="1" applyAlignment="1">
      <alignment horizontal="left" vertical="center" wrapText="1"/>
    </xf>
    <xf numFmtId="0" fontId="11" fillId="11" borderId="25" xfId="0" applyFont="1" applyFill="1" applyBorder="1" applyAlignment="1">
      <alignment horizontal="left" vertical="center" wrapText="1"/>
    </xf>
    <xf numFmtId="0" fontId="11" fillId="11" borderId="58" xfId="0" applyFont="1" applyFill="1" applyBorder="1" applyAlignment="1">
      <alignment horizontal="center" vertical="center"/>
    </xf>
    <xf numFmtId="0" fontId="1" fillId="9"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0" borderId="15" xfId="0" applyFont="1" applyBorder="1" applyAlignment="1">
      <alignment horizontal="center" vertical="center" wrapText="1"/>
    </xf>
    <xf numFmtId="164" fontId="0" fillId="11" borderId="27" xfId="0" applyNumberFormat="1" applyFont="1" applyFill="1" applyBorder="1" applyAlignment="1">
      <alignment horizontal="center" vertical="center"/>
    </xf>
    <xf numFmtId="164" fontId="0" fillId="11" borderId="25" xfId="0" applyNumberFormat="1" applyFont="1" applyFill="1" applyBorder="1" applyAlignment="1">
      <alignment horizontal="center" vertical="center"/>
    </xf>
    <xf numFmtId="164" fontId="0" fillId="9" borderId="30" xfId="0" applyNumberFormat="1" applyFont="1" applyFill="1" applyBorder="1" applyAlignment="1">
      <alignment horizontal="center" vertical="center"/>
    </xf>
    <xf numFmtId="164" fontId="0" fillId="9" borderId="25" xfId="0" applyNumberFormat="1" applyFont="1" applyFill="1" applyBorder="1" applyAlignment="1">
      <alignment horizontal="center" vertical="center"/>
    </xf>
    <xf numFmtId="164" fontId="0" fillId="3" borderId="25" xfId="0" applyNumberFormat="1" applyFont="1" applyFill="1" applyBorder="1" applyAlignment="1">
      <alignment horizontal="center" vertical="center"/>
    </xf>
    <xf numFmtId="0" fontId="0" fillId="3" borderId="46" xfId="0" applyFill="1" applyBorder="1" applyAlignment="1">
      <alignment horizontal="center" vertical="center"/>
    </xf>
    <xf numFmtId="0" fontId="11" fillId="3" borderId="25" xfId="0" applyFont="1" applyFill="1" applyBorder="1" applyAlignment="1">
      <alignment horizontal="left" vertical="center" wrapText="1"/>
    </xf>
    <xf numFmtId="0" fontId="11" fillId="3" borderId="48" xfId="0" applyFont="1" applyFill="1" applyBorder="1" applyAlignment="1">
      <alignment horizontal="center" vertical="center"/>
    </xf>
    <xf numFmtId="0" fontId="1" fillId="0" borderId="66" xfId="0" applyFont="1" applyBorder="1"/>
    <xf numFmtId="0" fontId="1" fillId="0" borderId="66" xfId="0" applyFont="1" applyBorder="1" applyAlignment="1">
      <alignment horizontal="left" vertical="center"/>
    </xf>
    <xf numFmtId="0" fontId="1" fillId="0" borderId="66" xfId="0" applyFont="1" applyBorder="1" applyAlignment="1">
      <alignment horizontal="center" vertical="center"/>
    </xf>
    <xf numFmtId="0" fontId="0" fillId="0" borderId="66" xfId="0" applyBorder="1"/>
    <xf numFmtId="0" fontId="0" fillId="0" borderId="66" xfId="0" applyBorder="1" applyAlignment="1">
      <alignment horizontal="center" vertical="center"/>
    </xf>
    <xf numFmtId="0" fontId="0" fillId="0" borderId="67" xfId="0" applyBorder="1" applyAlignment="1">
      <alignment horizontal="center" vertical="center"/>
    </xf>
    <xf numFmtId="0" fontId="1" fillId="4" borderId="1" xfId="0" applyFont="1" applyFill="1" applyBorder="1" applyAlignment="1">
      <alignment horizontal="center" vertical="center"/>
    </xf>
    <xf numFmtId="0" fontId="0" fillId="0" borderId="70" xfId="0" applyBorder="1" applyAlignment="1">
      <alignment horizontal="left" vertical="center"/>
    </xf>
    <xf numFmtId="0" fontId="1" fillId="0" borderId="71" xfId="0" applyFont="1" applyBorder="1"/>
    <xf numFmtId="0" fontId="1" fillId="0" borderId="71" xfId="0" applyFont="1" applyBorder="1" applyAlignment="1">
      <alignment horizontal="left" vertical="center"/>
    </xf>
    <xf numFmtId="0" fontId="0" fillId="0" borderId="70" xfId="0" applyBorder="1"/>
    <xf numFmtId="0" fontId="0" fillId="0" borderId="70" xfId="0" applyBorder="1" applyAlignment="1">
      <alignment horizontal="center" vertical="center"/>
    </xf>
    <xf numFmtId="1" fontId="1" fillId="0" borderId="70" xfId="0" applyNumberFormat="1" applyFont="1" applyBorder="1" applyAlignment="1">
      <alignment horizontal="center" vertical="center"/>
    </xf>
    <xf numFmtId="0" fontId="0" fillId="0" borderId="72" xfId="0" applyBorder="1" applyAlignment="1">
      <alignment horizontal="center" vertical="center"/>
    </xf>
    <xf numFmtId="0" fontId="0" fillId="3" borderId="36" xfId="0" applyFill="1" applyBorder="1"/>
    <xf numFmtId="0" fontId="11" fillId="3" borderId="26" xfId="0" applyFont="1" applyFill="1" applyBorder="1" applyAlignment="1">
      <alignment horizontal="center" vertical="center"/>
    </xf>
    <xf numFmtId="164" fontId="12" fillId="3" borderId="28" xfId="0" applyNumberFormat="1" applyFont="1" applyFill="1" applyBorder="1" applyAlignment="1">
      <alignment horizontal="center" vertical="center"/>
    </xf>
    <xf numFmtId="0" fontId="0" fillId="3" borderId="42" xfId="0" applyFont="1" applyFill="1" applyBorder="1" applyAlignment="1">
      <alignment horizontal="center" vertical="center"/>
    </xf>
    <xf numFmtId="0" fontId="1" fillId="3" borderId="26" xfId="0" applyFont="1" applyFill="1" applyBorder="1" applyAlignment="1">
      <alignment horizontal="center" vertical="center"/>
    </xf>
    <xf numFmtId="0" fontId="0" fillId="10" borderId="42" xfId="0" applyFont="1" applyFill="1" applyBorder="1" applyAlignment="1">
      <alignment horizontal="center" vertical="center"/>
    </xf>
    <xf numFmtId="0" fontId="0" fillId="10" borderId="42" xfId="0" applyFill="1" applyBorder="1" applyAlignment="1">
      <alignment horizontal="center"/>
    </xf>
    <xf numFmtId="0" fontId="0" fillId="12" borderId="42" xfId="0" applyFont="1" applyFill="1" applyBorder="1" applyAlignment="1">
      <alignment horizontal="center" vertical="center"/>
    </xf>
    <xf numFmtId="0" fontId="0" fillId="12" borderId="43" xfId="0" applyFont="1" applyFill="1" applyBorder="1" applyAlignment="1">
      <alignment horizontal="center" vertical="center"/>
    </xf>
    <xf numFmtId="0" fontId="0" fillId="10" borderId="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7" xfId="0" applyFont="1" applyFill="1" applyBorder="1" applyAlignment="1">
      <alignment horizontal="center" vertical="center"/>
    </xf>
    <xf numFmtId="0" fontId="0" fillId="10" borderId="77" xfId="0" applyFill="1" applyBorder="1" applyAlignment="1">
      <alignment horizontal="center"/>
    </xf>
    <xf numFmtId="0" fontId="0" fillId="10" borderId="75" xfId="0" applyFill="1" applyBorder="1" applyAlignment="1">
      <alignment horizontal="center"/>
    </xf>
    <xf numFmtId="0" fontId="0" fillId="10" borderId="75" xfId="0" applyFont="1" applyFill="1" applyBorder="1" applyAlignment="1">
      <alignment horizontal="center" vertical="center"/>
    </xf>
    <xf numFmtId="0" fontId="0" fillId="12" borderId="77" xfId="0" applyFont="1" applyFill="1" applyBorder="1" applyAlignment="1">
      <alignment horizontal="center" vertical="center"/>
    </xf>
    <xf numFmtId="0" fontId="0" fillId="11" borderId="36" xfId="0" applyFill="1" applyBorder="1" applyAlignment="1">
      <alignment horizontal="left" vertical="center"/>
    </xf>
    <xf numFmtId="0" fontId="0" fillId="14" borderId="2" xfId="0" applyFill="1" applyBorder="1" applyAlignment="1">
      <alignment horizontal="left" vertical="center"/>
    </xf>
    <xf numFmtId="0" fontId="0" fillId="14" borderId="87" xfId="0" applyFill="1" applyBorder="1" applyAlignment="1">
      <alignment horizontal="left" vertical="center"/>
    </xf>
    <xf numFmtId="0" fontId="0" fillId="11" borderId="83" xfId="0" applyFill="1" applyBorder="1" applyAlignment="1">
      <alignment horizontal="left" vertical="center"/>
    </xf>
    <xf numFmtId="0" fontId="0" fillId="11" borderId="84" xfId="0" applyFill="1" applyBorder="1" applyAlignment="1">
      <alignment horizontal="left" vertical="center"/>
    </xf>
    <xf numFmtId="0" fontId="0" fillId="11" borderId="85" xfId="0" applyFill="1" applyBorder="1" applyAlignment="1">
      <alignment horizontal="left" vertical="center"/>
    </xf>
    <xf numFmtId="0" fontId="0" fillId="9" borderId="33" xfId="0" applyFill="1" applyBorder="1" applyAlignment="1">
      <alignment horizontal="left" vertical="center"/>
    </xf>
    <xf numFmtId="0" fontId="0" fillId="9" borderId="84" xfId="0" applyFill="1" applyBorder="1" applyAlignment="1">
      <alignment horizontal="left" vertical="center"/>
    </xf>
    <xf numFmtId="0" fontId="0" fillId="9" borderId="36" xfId="0" applyFill="1" applyBorder="1" applyAlignment="1">
      <alignment horizontal="left" vertical="center"/>
    </xf>
    <xf numFmtId="0" fontId="0" fillId="9" borderId="39" xfId="0" applyFill="1" applyBorder="1" applyAlignment="1">
      <alignment horizontal="left" vertical="center"/>
    </xf>
    <xf numFmtId="0" fontId="0" fillId="3" borderId="83" xfId="0" applyFill="1" applyBorder="1" applyAlignment="1">
      <alignment horizontal="left" vertical="center"/>
    </xf>
    <xf numFmtId="0" fontId="0" fillId="3" borderId="84" xfId="0" applyFill="1" applyBorder="1" applyAlignment="1">
      <alignment horizontal="left" vertical="center"/>
    </xf>
    <xf numFmtId="0" fontId="1" fillId="8" borderId="3"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0" fillId="11" borderId="88" xfId="0" applyFill="1" applyBorder="1" applyAlignment="1">
      <alignment horizontal="left" vertical="center"/>
    </xf>
    <xf numFmtId="0" fontId="12" fillId="8" borderId="75" xfId="0" applyFont="1" applyFill="1" applyBorder="1" applyAlignment="1">
      <alignment horizontal="center" vertical="center"/>
    </xf>
    <xf numFmtId="0" fontId="0" fillId="11" borderId="55" xfId="0" applyFill="1" applyBorder="1" applyAlignment="1">
      <alignment horizontal="center" vertical="center"/>
    </xf>
    <xf numFmtId="0" fontId="12" fillId="9" borderId="49" xfId="0" applyFont="1" applyFill="1" applyBorder="1" applyAlignment="1">
      <alignment horizontal="center" vertical="center"/>
    </xf>
    <xf numFmtId="0" fontId="11" fillId="11" borderId="27" xfId="0" applyFont="1" applyFill="1" applyBorder="1" applyAlignment="1">
      <alignment horizontal="left" vertical="center" wrapText="1"/>
    </xf>
    <xf numFmtId="0" fontId="0" fillId="9" borderId="47" xfId="0" applyFill="1" applyBorder="1" applyAlignment="1">
      <alignment horizontal="center" vertical="center"/>
    </xf>
    <xf numFmtId="164" fontId="0" fillId="9" borderId="27" xfId="0" applyNumberFormat="1" applyFont="1" applyFill="1" applyBorder="1" applyAlignment="1">
      <alignment horizontal="center" vertical="center"/>
    </xf>
    <xf numFmtId="0" fontId="0" fillId="0" borderId="0" xfId="0" applyBorder="1"/>
    <xf numFmtId="0" fontId="11" fillId="3" borderId="27" xfId="0" applyFont="1" applyFill="1" applyBorder="1" applyAlignment="1">
      <alignment horizontal="center" vertical="center"/>
    </xf>
    <xf numFmtId="0" fontId="11" fillId="3" borderId="49" xfId="0" applyFont="1" applyFill="1" applyBorder="1" applyAlignment="1">
      <alignment horizontal="center" vertical="center"/>
    </xf>
    <xf numFmtId="164" fontId="0" fillId="3" borderId="27" xfId="0" applyNumberFormat="1" applyFont="1" applyFill="1" applyBorder="1" applyAlignment="1">
      <alignment horizontal="center" vertical="center"/>
    </xf>
    <xf numFmtId="0" fontId="0" fillId="0" borderId="0" xfId="0" applyBorder="1"/>
    <xf numFmtId="0" fontId="1" fillId="14" borderId="10" xfId="0" applyFont="1" applyFill="1" applyBorder="1" applyAlignment="1">
      <alignment horizontal="center" vertical="center"/>
    </xf>
    <xf numFmtId="0" fontId="12" fillId="14" borderId="51" xfId="0" applyFont="1" applyFill="1" applyBorder="1" applyAlignment="1">
      <alignment horizontal="center" vertical="center"/>
    </xf>
    <xf numFmtId="0" fontId="0" fillId="14" borderId="22" xfId="0" applyFont="1" applyFill="1" applyBorder="1" applyAlignment="1">
      <alignment horizontal="center" vertical="center"/>
    </xf>
    <xf numFmtId="0" fontId="0" fillId="14" borderId="45" xfId="0" applyFill="1" applyBorder="1" applyAlignment="1">
      <alignment horizontal="center" vertical="center"/>
    </xf>
    <xf numFmtId="0" fontId="0" fillId="3" borderId="47" xfId="0" applyFill="1" applyBorder="1" applyAlignment="1">
      <alignment horizontal="center" vertical="center"/>
    </xf>
    <xf numFmtId="0" fontId="10" fillId="0" borderId="0" xfId="0" applyFont="1" applyBorder="1"/>
    <xf numFmtId="0" fontId="10" fillId="0" borderId="1" xfId="0" applyFont="1" applyBorder="1"/>
    <xf numFmtId="0" fontId="11" fillId="3" borderId="27" xfId="0" applyFont="1" applyFill="1" applyBorder="1" applyAlignment="1">
      <alignment horizontal="left" vertical="center" wrapText="1"/>
    </xf>
    <xf numFmtId="0" fontId="0" fillId="14" borderId="1" xfId="0" applyFont="1" applyFill="1" applyBorder="1" applyAlignment="1">
      <alignment horizontal="center" vertical="center"/>
    </xf>
    <xf numFmtId="0" fontId="0" fillId="8" borderId="1" xfId="0" applyFont="1" applyFill="1" applyBorder="1" applyAlignment="1">
      <alignment horizontal="center" vertical="center"/>
    </xf>
    <xf numFmtId="0" fontId="28" fillId="0" borderId="0" xfId="0" applyFont="1"/>
    <xf numFmtId="0" fontId="0" fillId="0" borderId="0" xfId="0" applyFont="1" applyBorder="1" applyAlignment="1"/>
    <xf numFmtId="0" fontId="27" fillId="0" borderId="0" xfId="0" applyFont="1" applyFill="1" applyBorder="1" applyAlignment="1">
      <alignment horizontal="center" textRotation="90"/>
    </xf>
    <xf numFmtId="0" fontId="27" fillId="16" borderId="0" xfId="0" applyFont="1" applyFill="1" applyBorder="1" applyAlignment="1">
      <alignment horizontal="center" textRotation="90"/>
    </xf>
    <xf numFmtId="0" fontId="27" fillId="17" borderId="0" xfId="0" applyFont="1" applyFill="1" applyBorder="1" applyAlignment="1">
      <alignment horizontal="center" textRotation="90"/>
    </xf>
    <xf numFmtId="0" fontId="27" fillId="18" borderId="0" xfId="0" applyFont="1" applyFill="1" applyBorder="1" applyAlignment="1">
      <alignment horizontal="center" textRotation="90"/>
    </xf>
    <xf numFmtId="0" fontId="27" fillId="0" borderId="0" xfId="0" applyFont="1" applyFill="1" applyBorder="1" applyAlignment="1">
      <alignment textRotation="90"/>
    </xf>
    <xf numFmtId="0" fontId="0" fillId="0" borderId="0" xfId="0" applyFill="1" applyBorder="1"/>
    <xf numFmtId="0" fontId="29" fillId="0" borderId="0" xfId="0" applyFont="1" applyFill="1" applyBorder="1" applyAlignment="1">
      <alignment horizontal="center" vertical="center"/>
    </xf>
    <xf numFmtId="0" fontId="30" fillId="0" borderId="0" xfId="0" applyFont="1" applyFill="1" applyBorder="1" applyAlignment="1">
      <alignment horizontal="center"/>
    </xf>
    <xf numFmtId="12" fontId="27" fillId="0" borderId="0" xfId="0" applyNumberFormat="1" applyFont="1" applyFill="1" applyBorder="1" applyAlignment="1"/>
    <xf numFmtId="0" fontId="27" fillId="0" borderId="0" xfId="0" applyFont="1" applyFill="1" applyBorder="1" applyAlignment="1">
      <alignment horizontal="right"/>
    </xf>
    <xf numFmtId="0" fontId="0" fillId="0" borderId="0" xfId="0" applyFont="1" applyBorder="1" applyAlignment="1">
      <alignment wrapText="1"/>
    </xf>
    <xf numFmtId="0" fontId="30" fillId="19" borderId="0" xfId="0" applyFont="1" applyFill="1" applyBorder="1" applyAlignment="1">
      <alignment horizontal="center" wrapText="1"/>
    </xf>
    <xf numFmtId="0" fontId="30" fillId="20" borderId="0" xfId="0" applyFont="1" applyFill="1" applyBorder="1" applyAlignment="1">
      <alignment horizontal="center" wrapText="1"/>
    </xf>
    <xf numFmtId="0" fontId="0" fillId="20" borderId="97" xfId="0" applyFill="1" applyBorder="1" applyAlignment="1">
      <alignment wrapText="1"/>
    </xf>
    <xf numFmtId="0" fontId="0" fillId="0" borderId="0" xfId="0" applyBorder="1" applyAlignment="1">
      <alignment wrapText="1"/>
    </xf>
    <xf numFmtId="0" fontId="33" fillId="21" borderId="0" xfId="0" applyFont="1" applyFill="1" applyAlignment="1">
      <alignment vertical="center"/>
    </xf>
    <xf numFmtId="12" fontId="27" fillId="9" borderId="100" xfId="0" applyNumberFormat="1" applyFont="1" applyFill="1" applyBorder="1" applyAlignment="1">
      <alignment vertical="center"/>
    </xf>
    <xf numFmtId="12" fontId="27" fillId="9" borderId="101" xfId="0" applyNumberFormat="1" applyFont="1" applyFill="1" applyBorder="1" applyAlignment="1">
      <alignment vertical="center"/>
    </xf>
    <xf numFmtId="0" fontId="34" fillId="0" borderId="0" xfId="0" applyFont="1" applyFill="1" applyBorder="1" applyAlignment="1">
      <alignment vertical="center"/>
    </xf>
    <xf numFmtId="0" fontId="35" fillId="0" borderId="0" xfId="0" applyFont="1"/>
    <xf numFmtId="12" fontId="27" fillId="9" borderId="103" xfId="0" applyNumberFormat="1" applyFont="1" applyFill="1" applyBorder="1" applyAlignment="1">
      <alignment vertical="center"/>
    </xf>
    <xf numFmtId="12" fontId="27" fillId="9" borderId="104" xfId="0" applyNumberFormat="1" applyFont="1" applyFill="1" applyBorder="1" applyAlignment="1">
      <alignment vertical="center"/>
    </xf>
    <xf numFmtId="0" fontId="32" fillId="0" borderId="0" xfId="0" applyFont="1" applyBorder="1"/>
    <xf numFmtId="0" fontId="35" fillId="0" borderId="0" xfId="0" applyFont="1" applyFill="1" applyBorder="1"/>
    <xf numFmtId="0" fontId="36" fillId="0" borderId="0" xfId="0" applyFont="1" applyFill="1" applyBorder="1" applyAlignment="1">
      <alignment horizontal="center" vertical="center"/>
    </xf>
    <xf numFmtId="12" fontId="27" fillId="0" borderId="0" xfId="0" applyNumberFormat="1" applyFont="1" applyFill="1" applyBorder="1" applyAlignment="1">
      <alignment horizontal="center" vertical="center"/>
    </xf>
    <xf numFmtId="12" fontId="27" fillId="3" borderId="106" xfId="0" applyNumberFormat="1" applyFont="1" applyFill="1" applyBorder="1" applyAlignment="1">
      <alignment vertical="center"/>
    </xf>
    <xf numFmtId="12" fontId="27" fillId="3" borderId="107" xfId="0" applyNumberFormat="1" applyFont="1" applyFill="1" applyBorder="1" applyAlignment="1">
      <alignment vertical="center"/>
    </xf>
    <xf numFmtId="12" fontId="27" fillId="3" borderId="108" xfId="0" applyNumberFormat="1" applyFont="1" applyFill="1" applyBorder="1" applyAlignment="1">
      <alignment vertical="center"/>
    </xf>
    <xf numFmtId="12" fontId="27" fillId="3" borderId="110" xfId="0" applyNumberFormat="1" applyFont="1" applyFill="1" applyBorder="1" applyAlignment="1">
      <alignment vertical="center"/>
    </xf>
    <xf numFmtId="12" fontId="27" fillId="3" borderId="111" xfId="0" applyNumberFormat="1" applyFont="1" applyFill="1" applyBorder="1" applyAlignment="1">
      <alignment vertical="center"/>
    </xf>
    <xf numFmtId="12" fontId="27" fillId="3" borderId="112" xfId="0" applyNumberFormat="1" applyFont="1" applyFill="1" applyBorder="1" applyAlignment="1">
      <alignment vertical="center"/>
    </xf>
    <xf numFmtId="12" fontId="27" fillId="11" borderId="114" xfId="0" applyNumberFormat="1" applyFont="1" applyFill="1" applyBorder="1" applyAlignment="1">
      <alignment vertical="center"/>
    </xf>
    <xf numFmtId="12" fontId="27" fillId="11" borderId="116" xfId="0" applyNumberFormat="1" applyFont="1" applyFill="1" applyBorder="1" applyAlignment="1">
      <alignment vertical="center"/>
    </xf>
    <xf numFmtId="12" fontId="27" fillId="22" borderId="118" xfId="0" applyNumberFormat="1" applyFont="1" applyFill="1" applyBorder="1" applyAlignment="1">
      <alignment vertical="center"/>
    </xf>
    <xf numFmtId="12" fontId="27" fillId="22" borderId="119" xfId="0" applyNumberFormat="1" applyFont="1" applyFill="1" applyBorder="1" applyAlignment="1">
      <alignment vertical="center"/>
    </xf>
    <xf numFmtId="12" fontId="27" fillId="22" borderId="121" xfId="0" applyNumberFormat="1" applyFont="1" applyFill="1" applyBorder="1" applyAlignment="1">
      <alignment vertical="center"/>
    </xf>
    <xf numFmtId="12" fontId="27" fillId="22" borderId="122" xfId="0" applyNumberFormat="1" applyFont="1" applyFill="1" applyBorder="1" applyAlignment="1">
      <alignment vertical="center"/>
    </xf>
    <xf numFmtId="12" fontId="27" fillId="22" borderId="123" xfId="0" applyNumberFormat="1" applyFont="1" applyFill="1" applyBorder="1" applyAlignment="1">
      <alignment vertical="center"/>
    </xf>
    <xf numFmtId="12" fontId="27" fillId="22" borderId="125" xfId="0" applyNumberFormat="1" applyFont="1" applyFill="1" applyBorder="1" applyAlignment="1">
      <alignment vertical="center"/>
    </xf>
    <xf numFmtId="12" fontId="27" fillId="23" borderId="126" xfId="0" applyNumberFormat="1" applyFont="1" applyFill="1" applyBorder="1" applyAlignment="1">
      <alignment vertical="center"/>
    </xf>
    <xf numFmtId="12" fontId="27" fillId="23" borderId="128" xfId="0" applyNumberFormat="1"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horizontal="center" vertical="center"/>
    </xf>
    <xf numFmtId="0" fontId="38" fillId="0" borderId="7" xfId="0" applyFont="1" applyFill="1" applyBorder="1" applyAlignment="1">
      <alignment horizontal="center" vertical="center"/>
    </xf>
    <xf numFmtId="12" fontId="27" fillId="25" borderId="13" xfId="0" applyNumberFormat="1" applyFont="1" applyFill="1" applyBorder="1" applyAlignment="1">
      <alignment vertical="center"/>
    </xf>
    <xf numFmtId="0" fontId="41" fillId="25" borderId="13" xfId="2" applyFont="1" applyFill="1" applyBorder="1" applyAlignment="1" applyProtection="1">
      <alignment horizontal="left" vertical="center"/>
    </xf>
    <xf numFmtId="0" fontId="42" fillId="0" borderId="0" xfId="0" applyFont="1" applyFill="1" applyBorder="1" applyAlignment="1">
      <alignment horizontal="center" vertical="center"/>
    </xf>
    <xf numFmtId="0" fontId="39" fillId="0" borderId="0" xfId="0" applyFont="1" applyFill="1" applyBorder="1" applyAlignment="1">
      <alignment vertical="center" wrapText="1"/>
    </xf>
    <xf numFmtId="0" fontId="41" fillId="0" borderId="0" xfId="2" applyFont="1" applyFill="1" applyBorder="1" applyAlignment="1" applyProtection="1">
      <alignment horizontal="left" vertical="center"/>
    </xf>
    <xf numFmtId="0" fontId="27" fillId="0" borderId="0" xfId="0" applyFont="1" applyBorder="1" applyAlignment="1">
      <alignment horizontal="center" vertical="center"/>
    </xf>
    <xf numFmtId="12" fontId="27" fillId="0" borderId="0" xfId="0" applyNumberFormat="1" applyFont="1" applyBorder="1" applyAlignment="1"/>
    <xf numFmtId="12" fontId="27" fillId="9" borderId="133" xfId="0" applyNumberFormat="1" applyFont="1" applyFill="1" applyBorder="1" applyAlignment="1">
      <alignment vertical="center"/>
    </xf>
    <xf numFmtId="12" fontId="27" fillId="9" borderId="134" xfId="0" applyNumberFormat="1" applyFont="1" applyFill="1" applyBorder="1" applyAlignment="1">
      <alignment vertical="center"/>
    </xf>
    <xf numFmtId="0" fontId="27" fillId="0" borderId="0" xfId="0" applyFont="1" applyFill="1" applyBorder="1" applyAlignment="1">
      <alignment horizontal="center" vertical="center"/>
    </xf>
    <xf numFmtId="0" fontId="29" fillId="0" borderId="135" xfId="0" applyFont="1" applyFill="1" applyBorder="1" applyAlignment="1">
      <alignment horizontal="center" vertical="center" wrapText="1"/>
    </xf>
    <xf numFmtId="12" fontId="27" fillId="0" borderId="137" xfId="0" applyNumberFormat="1" applyFont="1" applyFill="1" applyBorder="1" applyAlignment="1">
      <alignment vertical="center"/>
    </xf>
    <xf numFmtId="12" fontId="27" fillId="0" borderId="138" xfId="0" applyNumberFormat="1" applyFont="1" applyFill="1" applyBorder="1" applyAlignment="1">
      <alignment vertical="center"/>
    </xf>
    <xf numFmtId="12" fontId="27" fillId="0" borderId="139" xfId="0" applyNumberFormat="1" applyFont="1" applyFill="1" applyBorder="1" applyAlignment="1">
      <alignment vertical="center"/>
    </xf>
    <xf numFmtId="12" fontId="27" fillId="0" borderId="140" xfId="0" applyNumberFormat="1" applyFont="1" applyFill="1" applyBorder="1" applyAlignment="1">
      <alignment vertical="center"/>
    </xf>
    <xf numFmtId="0" fontId="42" fillId="0" borderId="7" xfId="0" applyFont="1" applyFill="1" applyBorder="1" applyAlignment="1">
      <alignment horizontal="center" vertical="center"/>
    </xf>
    <xf numFmtId="0" fontId="29" fillId="0" borderId="0" xfId="0" applyFont="1" applyFill="1" applyBorder="1" applyAlignment="1">
      <alignment horizontal="left" vertical="top"/>
    </xf>
    <xf numFmtId="9" fontId="27" fillId="0" borderId="0" xfId="0" applyNumberFormat="1" applyFont="1" applyFill="1" applyBorder="1" applyAlignment="1">
      <alignment horizontal="center" vertical="center"/>
    </xf>
    <xf numFmtId="12" fontId="27" fillId="0" borderId="0" xfId="0" applyNumberFormat="1" applyFont="1" applyFill="1" applyBorder="1" applyAlignment="1">
      <alignment vertical="center"/>
    </xf>
    <xf numFmtId="0" fontId="32" fillId="0" borderId="0" xfId="0" applyFont="1" applyFill="1" applyBorder="1"/>
    <xf numFmtId="0" fontId="32"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Font="1" applyFill="1" applyBorder="1" applyAlignment="1">
      <alignment wrapText="1"/>
    </xf>
    <xf numFmtId="0" fontId="30" fillId="0" borderId="0" xfId="0" applyFont="1" applyFill="1" applyBorder="1" applyAlignment="1">
      <alignment horizontal="center" wrapText="1"/>
    </xf>
    <xf numFmtId="0" fontId="29" fillId="0" borderId="0" xfId="0" applyFont="1" applyFill="1" applyBorder="1" applyAlignment="1">
      <alignment horizontal="left" vertical="center" wrapText="1"/>
    </xf>
    <xf numFmtId="0" fontId="0" fillId="0" borderId="0" xfId="0" applyFill="1" applyBorder="1" applyAlignment="1">
      <alignment wrapText="1"/>
    </xf>
    <xf numFmtId="9" fontId="44" fillId="0" borderId="99" xfId="0" applyNumberFormat="1" applyFont="1" applyFill="1" applyBorder="1" applyAlignment="1">
      <alignment horizontal="center" vertical="center"/>
    </xf>
    <xf numFmtId="0" fontId="45" fillId="21" borderId="0" xfId="0" applyFont="1" applyFill="1" applyAlignment="1">
      <alignment vertical="center"/>
    </xf>
    <xf numFmtId="9" fontId="44" fillId="26" borderId="143" xfId="0" applyNumberFormat="1" applyFont="1" applyFill="1" applyBorder="1" applyAlignment="1">
      <alignment horizontal="center" vertical="center"/>
    </xf>
    <xf numFmtId="0" fontId="46" fillId="0" borderId="0" xfId="0" applyFont="1"/>
    <xf numFmtId="0" fontId="17" fillId="0" borderId="0" xfId="0" applyFont="1" applyFill="1" applyBorder="1" applyAlignment="1">
      <alignment horizontal="center" vertical="center"/>
    </xf>
    <xf numFmtId="0" fontId="23" fillId="0" borderId="0" xfId="0" applyFont="1" applyFill="1" applyBorder="1"/>
    <xf numFmtId="9" fontId="44" fillId="0" borderId="146" xfId="0" applyNumberFormat="1" applyFont="1" applyFill="1" applyBorder="1" applyAlignment="1">
      <alignment horizontal="center" vertical="center"/>
    </xf>
    <xf numFmtId="0" fontId="47" fillId="21" borderId="0" xfId="0" applyFont="1" applyFill="1" applyAlignment="1">
      <alignment vertical="center"/>
    </xf>
    <xf numFmtId="9" fontId="44" fillId="26" borderId="146" xfId="0" applyNumberFormat="1" applyFont="1" applyFill="1" applyBorder="1" applyAlignment="1">
      <alignment horizontal="center" vertical="center"/>
    </xf>
    <xf numFmtId="0" fontId="23" fillId="0" borderId="0" xfId="0" applyFont="1"/>
    <xf numFmtId="9" fontId="44" fillId="26" borderId="147" xfId="0" applyNumberFormat="1" applyFont="1" applyFill="1" applyBorder="1" applyAlignment="1">
      <alignment horizontal="center" vertical="center"/>
    </xf>
    <xf numFmtId="9" fontId="44" fillId="0" borderId="149" xfId="0" applyNumberFormat="1" applyFont="1" applyFill="1" applyBorder="1" applyAlignment="1">
      <alignment horizontal="center" vertical="center"/>
    </xf>
    <xf numFmtId="9" fontId="44" fillId="26" borderId="149" xfId="0" applyNumberFormat="1" applyFont="1" applyFill="1" applyBorder="1" applyAlignment="1">
      <alignment horizontal="center" vertical="center"/>
    </xf>
    <xf numFmtId="0" fontId="0" fillId="14" borderId="1" xfId="0" applyFont="1" applyFill="1" applyBorder="1" applyAlignment="1">
      <alignment horizontal="center" vertical="center"/>
    </xf>
    <xf numFmtId="0" fontId="0" fillId="12" borderId="75" xfId="0" applyFont="1" applyFill="1" applyBorder="1" applyAlignment="1">
      <alignment horizontal="center" vertical="center"/>
    </xf>
    <xf numFmtId="164" fontId="12" fillId="14" borderId="2" xfId="0" applyNumberFormat="1" applyFont="1" applyFill="1" applyBorder="1" applyAlignment="1">
      <alignment horizontal="center" vertical="center"/>
    </xf>
    <xf numFmtId="0" fontId="1" fillId="14" borderId="45" xfId="0" applyFont="1" applyFill="1" applyBorder="1" applyAlignment="1">
      <alignment horizontal="center" vertical="center"/>
    </xf>
    <xf numFmtId="0" fontId="0" fillId="14" borderId="2" xfId="0" applyFill="1" applyBorder="1" applyAlignment="1">
      <alignment vertical="center"/>
    </xf>
    <xf numFmtId="0" fontId="0" fillId="14" borderId="2" xfId="0" applyFill="1" applyBorder="1" applyAlignment="1"/>
    <xf numFmtId="0" fontId="0" fillId="14" borderId="159" xfId="0" applyFill="1" applyBorder="1" applyAlignment="1"/>
    <xf numFmtId="0" fontId="0" fillId="14" borderId="161" xfId="0" applyFill="1" applyBorder="1" applyAlignment="1"/>
    <xf numFmtId="0" fontId="0" fillId="14" borderId="160" xfId="0" applyFill="1" applyBorder="1" applyAlignment="1"/>
    <xf numFmtId="0" fontId="11" fillId="14" borderId="161" xfId="0" applyFont="1" applyFill="1" applyBorder="1" applyAlignment="1">
      <alignment horizontal="center" vertical="center"/>
    </xf>
    <xf numFmtId="0" fontId="0" fillId="14" borderId="161" xfId="0" applyFill="1" applyBorder="1" applyAlignment="1">
      <alignment horizontal="center" vertical="center"/>
    </xf>
    <xf numFmtId="0" fontId="0" fillId="14" borderId="161" xfId="0" applyFont="1" applyFill="1" applyBorder="1" applyAlignment="1">
      <alignment horizontal="center" vertical="center"/>
    </xf>
    <xf numFmtId="0" fontId="0" fillId="14" borderId="160" xfId="0" applyFill="1" applyBorder="1" applyAlignment="1">
      <alignment horizontal="center" vertical="center"/>
    </xf>
    <xf numFmtId="0" fontId="1" fillId="14" borderId="161" xfId="0" applyFont="1" applyFill="1" applyBorder="1" applyAlignment="1">
      <alignment horizontal="center" vertical="center"/>
    </xf>
    <xf numFmtId="0" fontId="12" fillId="14" borderId="161" xfId="0" applyFont="1" applyFill="1" applyBorder="1" applyAlignment="1">
      <alignment horizontal="center" vertical="center"/>
    </xf>
    <xf numFmtId="0" fontId="0" fillId="14" borderId="160" xfId="0" applyFont="1" applyFill="1" applyBorder="1" applyAlignment="1">
      <alignment horizontal="center" vertical="center"/>
    </xf>
    <xf numFmtId="9" fontId="44" fillId="0" borderId="162" xfId="0" applyNumberFormat="1" applyFont="1" applyFill="1" applyBorder="1" applyAlignment="1">
      <alignment horizontal="center" vertical="center"/>
    </xf>
    <xf numFmtId="9" fontId="44" fillId="26" borderId="162" xfId="0" applyNumberFormat="1" applyFont="1" applyFill="1" applyBorder="1" applyAlignment="1">
      <alignment horizontal="center" vertical="center"/>
    </xf>
    <xf numFmtId="0" fontId="11" fillId="3" borderId="29" xfId="0" applyFont="1" applyFill="1" applyBorder="1" applyAlignment="1">
      <alignment horizontal="center" vertical="center"/>
    </xf>
    <xf numFmtId="164" fontId="12" fillId="3" borderId="31" xfId="0" applyNumberFormat="1" applyFont="1" applyFill="1" applyBorder="1" applyAlignment="1">
      <alignment horizontal="center" vertical="center"/>
    </xf>
    <xf numFmtId="9" fontId="44" fillId="0" borderId="165" xfId="0" applyNumberFormat="1" applyFont="1" applyFill="1" applyBorder="1" applyAlignment="1">
      <alignment horizontal="center" vertical="center"/>
    </xf>
    <xf numFmtId="9" fontId="44" fillId="26" borderId="165" xfId="0" applyNumberFormat="1" applyFont="1" applyFill="1" applyBorder="1" applyAlignment="1">
      <alignment horizontal="center" vertical="center"/>
    </xf>
    <xf numFmtId="9" fontId="32"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left" vertical="center" wrapText="1"/>
    </xf>
    <xf numFmtId="12" fontId="27" fillId="13" borderId="169" xfId="0" applyNumberFormat="1" applyFont="1" applyFill="1" applyBorder="1" applyAlignment="1">
      <alignment vertical="center"/>
    </xf>
    <xf numFmtId="12" fontId="27" fillId="13" borderId="170" xfId="0" applyNumberFormat="1" applyFont="1" applyFill="1" applyBorder="1" applyAlignment="1">
      <alignment vertical="center"/>
    </xf>
    <xf numFmtId="12" fontId="27" fillId="13" borderId="172" xfId="0" applyNumberFormat="1" applyFont="1" applyFill="1" applyBorder="1" applyAlignment="1">
      <alignment vertical="center"/>
    </xf>
    <xf numFmtId="12" fontId="27" fillId="13" borderId="173" xfId="0" applyNumberFormat="1" applyFont="1" applyFill="1" applyBorder="1" applyAlignment="1">
      <alignment vertical="center"/>
    </xf>
    <xf numFmtId="9" fontId="44" fillId="0" borderId="168" xfId="0" applyNumberFormat="1" applyFont="1" applyFill="1" applyBorder="1" applyAlignment="1">
      <alignment horizontal="center" vertical="center"/>
    </xf>
    <xf numFmtId="9" fontId="44" fillId="26" borderId="168" xfId="0" applyNumberFormat="1" applyFont="1" applyFill="1" applyBorder="1" applyAlignment="1">
      <alignment horizontal="center" vertical="center"/>
    </xf>
    <xf numFmtId="0" fontId="31" fillId="0" borderId="0" xfId="0" applyFont="1" applyFill="1" applyBorder="1" applyAlignment="1">
      <alignment vertical="center"/>
    </xf>
    <xf numFmtId="0" fontId="51" fillId="20" borderId="0" xfId="0" applyFont="1" applyFill="1" applyBorder="1" applyAlignment="1">
      <alignment vertical="center" wrapText="1"/>
    </xf>
    <xf numFmtId="0" fontId="51" fillId="20" borderId="135" xfId="0" applyFont="1" applyFill="1" applyBorder="1" applyAlignment="1">
      <alignment vertical="center" wrapText="1"/>
    </xf>
    <xf numFmtId="0" fontId="0" fillId="14" borderId="1" xfId="0" applyFont="1" applyFill="1" applyBorder="1" applyAlignment="1">
      <alignment horizontal="center" vertical="center"/>
    </xf>
    <xf numFmtId="0" fontId="0" fillId="11" borderId="54" xfId="0" applyFill="1" applyBorder="1" applyAlignment="1">
      <alignment horizontal="left" vertical="center"/>
    </xf>
    <xf numFmtId="0" fontId="9" fillId="19" borderId="0" xfId="0" applyFont="1" applyFill="1" applyAlignment="1">
      <alignment horizontal="center"/>
    </xf>
    <xf numFmtId="0" fontId="18" fillId="19" borderId="0" xfId="0" applyFont="1" applyFill="1" applyBorder="1"/>
    <xf numFmtId="0" fontId="0" fillId="14" borderId="183" xfId="0" applyFill="1" applyBorder="1"/>
    <xf numFmtId="0" fontId="0" fillId="14" borderId="81" xfId="0" applyFill="1" applyBorder="1"/>
    <xf numFmtId="0" fontId="11" fillId="14" borderId="184" xfId="0" applyFont="1" applyFill="1" applyBorder="1" applyAlignment="1">
      <alignment horizontal="center" vertical="center"/>
    </xf>
    <xf numFmtId="0" fontId="0" fillId="14" borderId="184" xfId="0" applyFill="1" applyBorder="1" applyAlignment="1">
      <alignment horizontal="center" vertical="center"/>
    </xf>
    <xf numFmtId="0" fontId="0" fillId="14" borderId="184" xfId="0" applyFont="1" applyFill="1" applyBorder="1" applyAlignment="1">
      <alignment horizontal="center" vertical="center"/>
    </xf>
    <xf numFmtId="0" fontId="0" fillId="9" borderId="34" xfId="0" applyFill="1" applyBorder="1"/>
    <xf numFmtId="164" fontId="12" fillId="9" borderId="23" xfId="0" applyNumberFormat="1" applyFont="1" applyFill="1" applyBorder="1" applyAlignment="1">
      <alignment horizontal="center" vertical="center"/>
    </xf>
    <xf numFmtId="0" fontId="11" fillId="9" borderId="23" xfId="0" applyFont="1" applyFill="1" applyBorder="1" applyAlignment="1">
      <alignment horizontal="center" vertical="center"/>
    </xf>
    <xf numFmtId="164" fontId="12" fillId="9" borderId="24" xfId="0" applyNumberFormat="1" applyFont="1" applyFill="1" applyBorder="1" applyAlignment="1">
      <alignment horizontal="center" vertical="center"/>
    </xf>
    <xf numFmtId="0" fontId="1" fillId="9" borderId="24" xfId="0" applyFont="1" applyFill="1" applyBorder="1" applyAlignment="1">
      <alignment horizontal="center" vertical="center"/>
    </xf>
    <xf numFmtId="0" fontId="0" fillId="9" borderId="37" xfId="0" applyFill="1" applyBorder="1"/>
    <xf numFmtId="164" fontId="12" fillId="9" borderId="26" xfId="0" applyNumberFormat="1" applyFont="1" applyFill="1" applyBorder="1" applyAlignment="1">
      <alignment horizontal="center" vertical="center"/>
    </xf>
    <xf numFmtId="0" fontId="1" fillId="9" borderId="28" xfId="0" applyFont="1" applyFill="1" applyBorder="1" applyAlignment="1">
      <alignment horizontal="center" vertical="center"/>
    </xf>
    <xf numFmtId="0" fontId="0" fillId="9" borderId="40" xfId="0" applyFill="1" applyBorder="1"/>
    <xf numFmtId="0" fontId="1" fillId="9" borderId="44" xfId="0" applyFont="1" applyFill="1" applyBorder="1" applyAlignment="1">
      <alignment horizontal="center" vertical="center"/>
    </xf>
    <xf numFmtId="0" fontId="11" fillId="9" borderId="74" xfId="0" applyFont="1" applyFill="1" applyBorder="1" applyAlignment="1">
      <alignment horizontal="center" vertical="center"/>
    </xf>
    <xf numFmtId="0" fontId="0" fillId="9" borderId="52" xfId="0" applyFill="1" applyBorder="1"/>
    <xf numFmtId="0" fontId="0" fillId="9" borderId="0" xfId="0" applyFill="1" applyBorder="1"/>
    <xf numFmtId="0" fontId="0" fillId="9" borderId="7" xfId="0" applyFill="1" applyBorder="1"/>
    <xf numFmtId="0" fontId="12" fillId="9" borderId="93" xfId="0" applyFont="1" applyFill="1" applyBorder="1" applyAlignment="1">
      <alignment horizontal="center" vertical="center"/>
    </xf>
    <xf numFmtId="0" fontId="0" fillId="9" borderId="62" xfId="0" applyFill="1" applyBorder="1"/>
    <xf numFmtId="0" fontId="0" fillId="9" borderId="59" xfId="0" applyFill="1" applyBorder="1"/>
    <xf numFmtId="0" fontId="0" fillId="9" borderId="80" xfId="0" applyFill="1" applyBorder="1"/>
    <xf numFmtId="0" fontId="12" fillId="9" borderId="61" xfId="0" applyFont="1" applyFill="1" applyBorder="1" applyAlignment="1">
      <alignment horizontal="center" vertical="center"/>
    </xf>
    <xf numFmtId="0" fontId="1" fillId="9" borderId="68" xfId="0" applyFont="1" applyFill="1" applyBorder="1" applyAlignment="1">
      <alignment horizontal="center" vertical="center"/>
    </xf>
    <xf numFmtId="0" fontId="0" fillId="14" borderId="81" xfId="0" applyFill="1" applyBorder="1" applyAlignment="1"/>
    <xf numFmtId="0" fontId="0" fillId="14" borderId="184" xfId="0" applyFill="1" applyBorder="1" applyAlignment="1"/>
    <xf numFmtId="0" fontId="0" fillId="14" borderId="185" xfId="0" applyFill="1" applyBorder="1" applyAlignment="1"/>
    <xf numFmtId="0" fontId="50" fillId="15" borderId="13" xfId="0" applyFont="1" applyFill="1" applyBorder="1" applyAlignment="1">
      <alignment vertical="center"/>
    </xf>
    <xf numFmtId="0" fontId="50" fillId="15" borderId="13" xfId="0" applyFont="1" applyFill="1" applyBorder="1" applyAlignment="1">
      <alignment horizontal="left" vertical="center"/>
    </xf>
    <xf numFmtId="0" fontId="21" fillId="15" borderId="14" xfId="0" applyFont="1" applyFill="1" applyBorder="1" applyAlignment="1">
      <alignment vertical="center"/>
    </xf>
    <xf numFmtId="0" fontId="22" fillId="14" borderId="15" xfId="0" applyFont="1" applyFill="1" applyBorder="1" applyAlignment="1">
      <alignment horizontal="center" vertical="center" wrapText="1"/>
    </xf>
    <xf numFmtId="0" fontId="21" fillId="14" borderId="18" xfId="0" applyFont="1" applyFill="1" applyBorder="1" applyAlignment="1">
      <alignment horizontal="center" vertical="center"/>
    </xf>
    <xf numFmtId="0" fontId="21" fillId="14" borderId="19" xfId="0" applyFont="1" applyFill="1" applyBorder="1" applyAlignment="1">
      <alignment horizontal="center" vertical="center"/>
    </xf>
    <xf numFmtId="0" fontId="21" fillId="14" borderId="20"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0" fillId="3" borderId="32" xfId="0" applyFill="1" applyBorder="1"/>
    <xf numFmtId="0" fontId="0" fillId="3" borderId="33" xfId="0" applyFill="1" applyBorder="1"/>
    <xf numFmtId="0" fontId="1" fillId="3" borderId="23" xfId="0" applyFont="1" applyFill="1" applyBorder="1" applyAlignment="1">
      <alignment horizontal="center" vertical="center"/>
    </xf>
    <xf numFmtId="0" fontId="12" fillId="3" borderId="25" xfId="0" applyFont="1" applyFill="1" applyBorder="1" applyAlignment="1">
      <alignment horizontal="center" vertical="center"/>
    </xf>
    <xf numFmtId="0" fontId="0" fillId="3" borderId="24" xfId="0" applyFont="1" applyFill="1" applyBorder="1" applyAlignment="1">
      <alignment horizontal="center" vertical="center"/>
    </xf>
    <xf numFmtId="164" fontId="12" fillId="3" borderId="24" xfId="0" applyNumberFormat="1" applyFont="1" applyFill="1" applyBorder="1" applyAlignment="1">
      <alignment horizontal="center" vertical="center"/>
    </xf>
    <xf numFmtId="0" fontId="0" fillId="3" borderId="35" xfId="0" applyFill="1" applyBorder="1"/>
    <xf numFmtId="0" fontId="12"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3" xfId="0" applyFont="1" applyFill="1" applyBorder="1" applyAlignment="1">
      <alignment horizontal="center" vertical="center"/>
    </xf>
    <xf numFmtId="0" fontId="11" fillId="3" borderId="23" xfId="0" applyFont="1" applyFill="1" applyBorder="1" applyAlignment="1">
      <alignment horizontal="center" vertical="center"/>
    </xf>
    <xf numFmtId="0" fontId="0" fillId="3" borderId="38" xfId="0" applyFill="1" applyBorder="1"/>
    <xf numFmtId="0" fontId="0" fillId="3" borderId="39" xfId="0" applyFill="1" applyBorder="1"/>
    <xf numFmtId="0" fontId="12" fillId="3" borderId="29" xfId="0" applyFont="1" applyFill="1" applyBorder="1" applyAlignment="1">
      <alignment horizontal="center" vertical="center"/>
    </xf>
    <xf numFmtId="0" fontId="12" fillId="3" borderId="30" xfId="0" applyFont="1" applyFill="1" applyBorder="1" applyAlignment="1">
      <alignment horizontal="center" vertical="center"/>
    </xf>
    <xf numFmtId="0" fontId="0" fillId="3" borderId="31" xfId="0" applyFont="1" applyFill="1" applyBorder="1" applyAlignment="1">
      <alignment horizontal="center" vertical="center"/>
    </xf>
    <xf numFmtId="0" fontId="1" fillId="3" borderId="47" xfId="0" applyFont="1" applyFill="1" applyBorder="1" applyAlignment="1">
      <alignment horizontal="center" vertical="center"/>
    </xf>
    <xf numFmtId="0" fontId="11" fillId="14" borderId="9" xfId="0" applyFont="1" applyFill="1" applyBorder="1" applyAlignment="1">
      <alignment horizontal="center" vertical="center"/>
    </xf>
    <xf numFmtId="0" fontId="0" fillId="11" borderId="59" xfId="0" applyFill="1" applyBorder="1"/>
    <xf numFmtId="0" fontId="1" fillId="11" borderId="74" xfId="0" applyFont="1" applyFill="1" applyBorder="1" applyAlignment="1">
      <alignment horizontal="center" vertical="center"/>
    </xf>
    <xf numFmtId="0" fontId="1" fillId="14" borderId="184" xfId="0" applyFont="1" applyFill="1" applyBorder="1" applyAlignment="1">
      <alignment horizontal="center" vertical="center"/>
    </xf>
    <xf numFmtId="0" fontId="12" fillId="14" borderId="184" xfId="0" applyFont="1" applyFill="1" applyBorder="1" applyAlignment="1">
      <alignment horizontal="center" vertical="center"/>
    </xf>
    <xf numFmtId="0" fontId="0" fillId="14" borderId="185" xfId="0" applyFont="1" applyFill="1" applyBorder="1" applyAlignment="1">
      <alignment horizontal="center" vertical="center"/>
    </xf>
    <xf numFmtId="0" fontId="7" fillId="22" borderId="187" xfId="0" applyFont="1" applyFill="1" applyBorder="1" applyAlignment="1">
      <alignment horizontal="left" vertical="center"/>
    </xf>
    <xf numFmtId="0" fontId="7" fillId="22" borderId="188" xfId="0" applyFont="1" applyFill="1" applyBorder="1" applyAlignment="1">
      <alignment horizontal="left" vertical="center"/>
    </xf>
    <xf numFmtId="0" fontId="8" fillId="22" borderId="188" xfId="0" applyFont="1" applyFill="1" applyBorder="1" applyAlignment="1">
      <alignment horizontal="left" vertical="center"/>
    </xf>
    <xf numFmtId="0" fontId="0" fillId="22" borderId="54" xfId="0" applyFill="1" applyBorder="1"/>
    <xf numFmtId="0" fontId="1" fillId="22" borderId="76" xfId="0" applyFont="1" applyFill="1" applyBorder="1" applyAlignment="1">
      <alignment horizontal="center" vertical="center"/>
    </xf>
    <xf numFmtId="0" fontId="0" fillId="22" borderId="36" xfId="0" applyFill="1" applyBorder="1"/>
    <xf numFmtId="0" fontId="1" fillId="22" borderId="26" xfId="0" applyFont="1" applyFill="1" applyBorder="1" applyAlignment="1">
      <alignment horizontal="center" vertical="center"/>
    </xf>
    <xf numFmtId="0" fontId="11" fillId="22" borderId="26" xfId="0" applyFont="1" applyFill="1" applyBorder="1" applyAlignment="1">
      <alignment horizontal="center" vertical="center"/>
    </xf>
    <xf numFmtId="164" fontId="12" fillId="22" borderId="28" xfId="0" applyNumberFormat="1" applyFont="1" applyFill="1" applyBorder="1" applyAlignment="1">
      <alignment horizontal="center" vertical="center"/>
    </xf>
    <xf numFmtId="0" fontId="11" fillId="22" borderId="29" xfId="0" applyFont="1" applyFill="1" applyBorder="1" applyAlignment="1">
      <alignment horizontal="center" vertical="center"/>
    </xf>
    <xf numFmtId="164" fontId="12" fillId="22" borderId="31" xfId="0" applyNumberFormat="1" applyFont="1" applyFill="1" applyBorder="1" applyAlignment="1">
      <alignment horizontal="center" vertical="center"/>
    </xf>
    <xf numFmtId="0" fontId="0" fillId="22" borderId="59" xfId="0" applyFill="1" applyBorder="1"/>
    <xf numFmtId="0" fontId="1" fillId="22" borderId="74" xfId="0" applyFont="1" applyFill="1" applyBorder="1" applyAlignment="1">
      <alignment horizontal="center" vertical="center"/>
    </xf>
    <xf numFmtId="0" fontId="1" fillId="14" borderId="93" xfId="0" applyFont="1" applyFill="1" applyBorder="1" applyAlignment="1">
      <alignment horizontal="center" vertical="center"/>
    </xf>
    <xf numFmtId="0" fontId="12" fillId="14" borderId="95" xfId="0" applyFont="1" applyFill="1" applyBorder="1" applyAlignment="1">
      <alignment horizontal="center" vertical="center"/>
    </xf>
    <xf numFmtId="0" fontId="1" fillId="14" borderId="94" xfId="0" applyFont="1" applyFill="1" applyBorder="1" applyAlignment="1">
      <alignment horizontal="center" vertical="center"/>
    </xf>
    <xf numFmtId="0" fontId="0" fillId="14" borderId="94" xfId="0" applyFont="1" applyFill="1" applyBorder="1" applyAlignment="1">
      <alignment horizontal="center" vertical="center"/>
    </xf>
    <xf numFmtId="0" fontId="7" fillId="23" borderId="189" xfId="0" applyFont="1" applyFill="1" applyBorder="1" applyAlignment="1">
      <alignment horizontal="left" vertical="center"/>
    </xf>
    <xf numFmtId="0" fontId="7" fillId="23" borderId="190" xfId="0" applyFont="1" applyFill="1" applyBorder="1" applyAlignment="1">
      <alignment horizontal="left" vertical="center"/>
    </xf>
    <xf numFmtId="0" fontId="8" fillId="23" borderId="190" xfId="0" applyFont="1" applyFill="1" applyBorder="1" applyAlignment="1">
      <alignment horizontal="left" vertical="center"/>
    </xf>
    <xf numFmtId="0" fontId="0" fillId="23" borderId="36" xfId="0" applyFill="1" applyBorder="1"/>
    <xf numFmtId="0" fontId="1" fillId="23" borderId="26" xfId="0" applyFont="1" applyFill="1" applyBorder="1" applyAlignment="1">
      <alignment horizontal="center" vertical="center"/>
    </xf>
    <xf numFmtId="0" fontId="11" fillId="23" borderId="26" xfId="0" applyFont="1" applyFill="1" applyBorder="1" applyAlignment="1">
      <alignment horizontal="center" vertical="center"/>
    </xf>
    <xf numFmtId="164" fontId="12" fillId="23" borderId="28" xfId="0" applyNumberFormat="1" applyFont="1" applyFill="1" applyBorder="1" applyAlignment="1">
      <alignment horizontal="center" vertical="center"/>
    </xf>
    <xf numFmtId="0" fontId="0" fillId="23" borderId="59" xfId="0" applyFill="1" applyBorder="1"/>
    <xf numFmtId="0" fontId="1" fillId="23" borderId="74" xfId="0" applyFont="1" applyFill="1" applyBorder="1" applyAlignment="1">
      <alignment horizontal="center" vertical="center"/>
    </xf>
    <xf numFmtId="0" fontId="11" fillId="23" borderId="49" xfId="0" applyFont="1" applyFill="1" applyBorder="1" applyAlignment="1">
      <alignment horizontal="center" vertical="center"/>
    </xf>
    <xf numFmtId="0" fontId="11" fillId="23" borderId="27" xfId="0" applyFont="1" applyFill="1" applyBorder="1" applyAlignment="1">
      <alignment horizontal="center" vertical="center"/>
    </xf>
    <xf numFmtId="0" fontId="1" fillId="14" borderId="191" xfId="0" applyFont="1" applyFill="1" applyBorder="1" applyAlignment="1">
      <alignment horizontal="center" vertical="center"/>
    </xf>
    <xf numFmtId="0" fontId="11" fillId="14" borderId="95" xfId="0" applyFont="1" applyFill="1" applyBorder="1" applyAlignment="1">
      <alignment horizontal="center" vertical="center"/>
    </xf>
    <xf numFmtId="164" fontId="12" fillId="14" borderId="94" xfId="0" applyNumberFormat="1" applyFont="1" applyFill="1" applyBorder="1" applyAlignment="1">
      <alignment horizontal="center" vertical="center"/>
    </xf>
    <xf numFmtId="0" fontId="7" fillId="13" borderId="192" xfId="0" applyFont="1" applyFill="1" applyBorder="1" applyAlignment="1">
      <alignment horizontal="left" vertical="center"/>
    </xf>
    <xf numFmtId="0" fontId="7" fillId="13" borderId="193" xfId="0" applyFont="1" applyFill="1" applyBorder="1" applyAlignment="1">
      <alignment horizontal="left" vertical="center"/>
    </xf>
    <xf numFmtId="0" fontId="8" fillId="13" borderId="193" xfId="0" applyFont="1" applyFill="1" applyBorder="1" applyAlignment="1">
      <alignment horizontal="left" vertical="center"/>
    </xf>
    <xf numFmtId="0" fontId="0" fillId="13" borderId="54" xfId="0" applyFill="1" applyBorder="1"/>
    <xf numFmtId="0" fontId="1" fillId="13" borderId="55" xfId="0" applyFont="1" applyFill="1" applyBorder="1" applyAlignment="1">
      <alignment horizontal="center" vertical="center"/>
    </xf>
    <xf numFmtId="164" fontId="12" fillId="13" borderId="24" xfId="0" applyNumberFormat="1" applyFont="1" applyFill="1" applyBorder="1" applyAlignment="1">
      <alignment horizontal="center" vertical="center"/>
    </xf>
    <xf numFmtId="0" fontId="0" fillId="13" borderId="0" xfId="0" applyFill="1" applyBorder="1"/>
    <xf numFmtId="0" fontId="1" fillId="13" borderId="21" xfId="0" applyFont="1" applyFill="1" applyBorder="1" applyAlignment="1">
      <alignment horizontal="center" vertical="center"/>
    </xf>
    <xf numFmtId="164" fontId="12" fillId="13" borderId="31" xfId="0" applyNumberFormat="1" applyFont="1" applyFill="1" applyBorder="1" applyAlignment="1">
      <alignment horizontal="center" vertical="center"/>
    </xf>
    <xf numFmtId="0" fontId="1" fillId="13" borderId="18" xfId="0" applyFont="1" applyFill="1" applyBorder="1" applyAlignment="1">
      <alignment horizontal="center" vertical="center"/>
    </xf>
    <xf numFmtId="0" fontId="11" fillId="13" borderId="30" xfId="0" applyFont="1" applyFill="1" applyBorder="1" applyAlignment="1">
      <alignment horizontal="center" vertical="center"/>
    </xf>
    <xf numFmtId="0" fontId="1" fillId="13" borderId="76" xfId="0" applyFont="1" applyFill="1" applyBorder="1" applyAlignment="1">
      <alignment horizontal="center" vertical="center"/>
    </xf>
    <xf numFmtId="0" fontId="0" fillId="13" borderId="59" xfId="0" applyFill="1" applyBorder="1"/>
    <xf numFmtId="0" fontId="1" fillId="13" borderId="60" xfId="0" applyFont="1" applyFill="1" applyBorder="1" applyAlignment="1">
      <alignment horizontal="center" vertical="center"/>
    </xf>
    <xf numFmtId="0" fontId="1" fillId="13" borderId="74" xfId="0" applyFont="1" applyFill="1" applyBorder="1" applyAlignment="1">
      <alignment horizontal="center" vertical="center"/>
    </xf>
    <xf numFmtId="0" fontId="11" fillId="13" borderId="26" xfId="0" applyFont="1" applyFill="1" applyBorder="1" applyAlignment="1">
      <alignment horizontal="center" vertical="center"/>
    </xf>
    <xf numFmtId="164" fontId="12" fillId="13" borderId="28" xfId="0" applyNumberFormat="1" applyFont="1" applyFill="1" applyBorder="1" applyAlignment="1">
      <alignment horizontal="center" vertical="center"/>
    </xf>
    <xf numFmtId="0" fontId="1" fillId="13" borderId="0" xfId="0" applyFont="1" applyFill="1" applyBorder="1" applyAlignment="1">
      <alignment horizontal="center" vertical="center"/>
    </xf>
    <xf numFmtId="164" fontId="12" fillId="13" borderId="0" xfId="0" applyNumberFormat="1" applyFont="1" applyFill="1" applyBorder="1" applyAlignment="1">
      <alignment horizontal="center" vertical="center"/>
    </xf>
    <xf numFmtId="0" fontId="11" fillId="13" borderId="27" xfId="0" applyFont="1" applyFill="1" applyBorder="1" applyAlignment="1">
      <alignment horizontal="center" vertical="center"/>
    </xf>
    <xf numFmtId="0" fontId="0" fillId="13" borderId="39" xfId="0" applyFill="1" applyBorder="1"/>
    <xf numFmtId="0" fontId="1" fillId="13" borderId="44" xfId="0" applyFont="1" applyFill="1" applyBorder="1" applyAlignment="1">
      <alignment horizontal="center" vertical="center"/>
    </xf>
    <xf numFmtId="0" fontId="1" fillId="13" borderId="29" xfId="0" applyFont="1" applyFill="1" applyBorder="1" applyAlignment="1">
      <alignment horizontal="center" vertical="center"/>
    </xf>
    <xf numFmtId="0" fontId="0" fillId="14" borderId="195" xfId="0" applyFill="1" applyBorder="1" applyAlignment="1">
      <alignment vertical="center"/>
    </xf>
    <xf numFmtId="0" fontId="0" fillId="14" borderId="93" xfId="0" applyFill="1" applyBorder="1" applyAlignment="1">
      <alignment horizontal="center" vertical="center"/>
    </xf>
    <xf numFmtId="0" fontId="11" fillId="14" borderId="196" xfId="0" applyFont="1" applyFill="1" applyBorder="1" applyAlignment="1">
      <alignment horizontal="center" vertical="center"/>
    </xf>
    <xf numFmtId="0" fontId="0" fillId="14" borderId="183" xfId="0" applyFont="1" applyFill="1" applyBorder="1" applyAlignment="1">
      <alignment horizontal="center" vertical="center"/>
    </xf>
    <xf numFmtId="0" fontId="0" fillId="14" borderId="95" xfId="0" applyFill="1" applyBorder="1" applyAlignment="1">
      <alignment horizontal="center" vertical="center"/>
    </xf>
    <xf numFmtId="0" fontId="0" fillId="14" borderId="183" xfId="0" applyFill="1" applyBorder="1" applyAlignment="1">
      <alignment horizontal="center" vertical="center"/>
    </xf>
    <xf numFmtId="0" fontId="0" fillId="9" borderId="83" xfId="0" applyFill="1" applyBorder="1" applyAlignment="1">
      <alignment horizontal="left" vertical="center"/>
    </xf>
    <xf numFmtId="0" fontId="0" fillId="9" borderId="33" xfId="0" applyFill="1" applyBorder="1" applyAlignment="1">
      <alignment horizontal="left" vertical="top"/>
    </xf>
    <xf numFmtId="0" fontId="0" fillId="9" borderId="46" xfId="0" applyFill="1" applyBorder="1" applyAlignment="1">
      <alignment horizontal="center" vertical="center"/>
    </xf>
    <xf numFmtId="164" fontId="11" fillId="9" borderId="25" xfId="0" applyNumberFormat="1" applyFont="1" applyFill="1" applyBorder="1" applyAlignment="1">
      <alignment horizontal="left" vertical="top" wrapText="1"/>
    </xf>
    <xf numFmtId="0" fontId="0" fillId="9" borderId="36" xfId="0" applyFill="1" applyBorder="1" applyAlignment="1">
      <alignment horizontal="left" vertical="top"/>
    </xf>
    <xf numFmtId="164" fontId="11" fillId="9" borderId="27" xfId="0" applyNumberFormat="1" applyFont="1" applyFill="1" applyBorder="1" applyAlignment="1">
      <alignment horizontal="left" vertical="top" wrapText="1"/>
    </xf>
    <xf numFmtId="0" fontId="0" fillId="9" borderId="85" xfId="0" applyFill="1" applyBorder="1" applyAlignment="1">
      <alignment horizontal="left" vertical="center"/>
    </xf>
    <xf numFmtId="0" fontId="0" fillId="9" borderId="39" xfId="0" applyFill="1" applyBorder="1" applyAlignment="1">
      <alignment horizontal="left" vertical="top"/>
    </xf>
    <xf numFmtId="0" fontId="0" fillId="9" borderId="44" xfId="0" applyFill="1" applyBorder="1" applyAlignment="1">
      <alignment horizontal="center" vertical="center"/>
    </xf>
    <xf numFmtId="0" fontId="0" fillId="9" borderId="64" xfId="0" applyFill="1" applyBorder="1" applyAlignment="1">
      <alignment horizontal="left" vertical="center"/>
    </xf>
    <xf numFmtId="0" fontId="0" fillId="9" borderId="65" xfId="0" applyFill="1" applyBorder="1" applyAlignment="1">
      <alignment horizontal="center" vertical="center"/>
    </xf>
    <xf numFmtId="0" fontId="11" fillId="9" borderId="48" xfId="0" applyFont="1" applyFill="1" applyBorder="1" applyAlignment="1">
      <alignment horizontal="center" vertical="center"/>
    </xf>
    <xf numFmtId="0" fontId="0" fillId="9" borderId="26" xfId="0" applyFill="1" applyBorder="1" applyAlignment="1">
      <alignment horizontal="center" vertical="center"/>
    </xf>
    <xf numFmtId="0" fontId="0" fillId="9" borderId="0" xfId="0" applyFill="1" applyBorder="1" applyAlignment="1">
      <alignment horizontal="center" vertical="top"/>
    </xf>
    <xf numFmtId="0" fontId="0" fillId="9" borderId="7" xfId="0" applyFill="1" applyBorder="1" applyAlignment="1">
      <alignment horizontal="left" vertical="center"/>
    </xf>
    <xf numFmtId="0" fontId="0" fillId="9" borderId="62" xfId="0" applyFill="1" applyBorder="1" applyAlignment="1">
      <alignment horizontal="left" vertical="center"/>
    </xf>
    <xf numFmtId="0" fontId="0" fillId="9" borderId="60" xfId="0" applyFill="1" applyBorder="1" applyAlignment="1">
      <alignment horizontal="center" vertical="center"/>
    </xf>
    <xf numFmtId="0" fontId="0" fillId="9" borderId="38" xfId="0" applyFill="1" applyBorder="1" applyAlignment="1">
      <alignment horizontal="left" vertical="center"/>
    </xf>
    <xf numFmtId="164" fontId="25" fillId="9" borderId="32" xfId="0" applyNumberFormat="1" applyFont="1" applyFill="1" applyBorder="1" applyAlignment="1">
      <alignment horizontal="center" vertical="center"/>
    </xf>
    <xf numFmtId="0" fontId="0" fillId="9" borderId="86" xfId="0" applyFill="1" applyBorder="1" applyAlignment="1">
      <alignment horizontal="left" vertical="center"/>
    </xf>
    <xf numFmtId="0" fontId="0" fillId="9" borderId="59" xfId="0" applyFill="1" applyBorder="1" applyAlignment="1">
      <alignment horizontal="left" vertical="top"/>
    </xf>
    <xf numFmtId="0" fontId="0" fillId="9" borderId="59" xfId="0" applyFill="1" applyBorder="1" applyAlignment="1">
      <alignment horizontal="left" vertical="center"/>
    </xf>
    <xf numFmtId="0" fontId="0" fillId="9" borderId="74" xfId="0" applyFill="1" applyBorder="1" applyAlignment="1">
      <alignment horizontal="center" vertical="center"/>
    </xf>
    <xf numFmtId="164" fontId="11" fillId="9" borderId="61" xfId="0" applyNumberFormat="1" applyFont="1" applyFill="1" applyBorder="1" applyAlignment="1">
      <alignment horizontal="left" vertical="top" wrapText="1"/>
    </xf>
    <xf numFmtId="164" fontId="0" fillId="9" borderId="61" xfId="0" applyNumberFormat="1" applyFont="1" applyFill="1" applyBorder="1" applyAlignment="1">
      <alignment horizontal="center" vertical="center"/>
    </xf>
    <xf numFmtId="0" fontId="11" fillId="9" borderId="63" xfId="0" applyFont="1" applyFill="1" applyBorder="1" applyAlignment="1">
      <alignment horizontal="center" vertical="center"/>
    </xf>
    <xf numFmtId="164" fontId="25" fillId="9" borderId="64" xfId="0" applyNumberFormat="1" applyFont="1" applyFill="1" applyBorder="1" applyAlignment="1">
      <alignment horizontal="center" vertical="center"/>
    </xf>
    <xf numFmtId="0" fontId="7" fillId="9" borderId="197" xfId="0" applyFont="1" applyFill="1" applyBorder="1" applyAlignment="1">
      <alignment horizontal="left" vertical="center"/>
    </xf>
    <xf numFmtId="0" fontId="7" fillId="9" borderId="198" xfId="0" applyFont="1" applyFill="1" applyBorder="1" applyAlignment="1">
      <alignment horizontal="left" vertical="center"/>
    </xf>
    <xf numFmtId="0" fontId="8" fillId="9" borderId="198" xfId="0" applyFont="1" applyFill="1" applyBorder="1" applyAlignment="1">
      <alignment horizontal="left" vertical="center"/>
    </xf>
    <xf numFmtId="0" fontId="7" fillId="3" borderId="199" xfId="0" applyFont="1" applyFill="1" applyBorder="1" applyAlignment="1">
      <alignment horizontal="left" vertical="center"/>
    </xf>
    <xf numFmtId="0" fontId="7" fillId="3" borderId="200" xfId="0" applyFont="1" applyFill="1" applyBorder="1" applyAlignment="1">
      <alignment horizontal="left" vertical="center"/>
    </xf>
    <xf numFmtId="0" fontId="8" fillId="3" borderId="200" xfId="0" applyFont="1" applyFill="1" applyBorder="1" applyAlignment="1">
      <alignment horizontal="left" vertical="center"/>
    </xf>
    <xf numFmtId="0" fontId="7" fillId="11" borderId="201" xfId="0" applyFont="1" applyFill="1" applyBorder="1" applyAlignment="1">
      <alignment horizontal="left" vertical="center"/>
    </xf>
    <xf numFmtId="0" fontId="7" fillId="11" borderId="202" xfId="0" applyFont="1" applyFill="1" applyBorder="1" applyAlignment="1">
      <alignment horizontal="left" vertical="center"/>
    </xf>
    <xf numFmtId="0" fontId="8" fillId="11" borderId="202" xfId="0" applyFont="1" applyFill="1" applyBorder="1" applyAlignment="1">
      <alignment horizontal="left" vertical="center"/>
    </xf>
    <xf numFmtId="0" fontId="8" fillId="9" borderId="203" xfId="0" applyFont="1" applyFill="1" applyBorder="1" applyAlignment="1">
      <alignment horizontal="center" vertical="center"/>
    </xf>
    <xf numFmtId="0" fontId="7" fillId="9" borderId="198" xfId="0" applyFont="1" applyFill="1" applyBorder="1" applyAlignment="1">
      <alignment horizontal="center" vertical="center"/>
    </xf>
    <xf numFmtId="1" fontId="19" fillId="9" borderId="198" xfId="0" applyNumberFormat="1" applyFont="1" applyFill="1" applyBorder="1" applyAlignment="1">
      <alignment horizontal="center" vertical="center"/>
    </xf>
    <xf numFmtId="0" fontId="0" fillId="14" borderId="195" xfId="0" applyFill="1" applyBorder="1" applyAlignment="1">
      <alignment horizontal="left" vertical="center"/>
    </xf>
    <xf numFmtId="0" fontId="0" fillId="14" borderId="81" xfId="0" applyFill="1" applyBorder="1" applyAlignment="1">
      <alignment horizontal="left" vertical="top"/>
    </xf>
    <xf numFmtId="0" fontId="0" fillId="14" borderId="191" xfId="0" applyFill="1" applyBorder="1" applyAlignment="1">
      <alignment horizontal="center" vertical="center"/>
    </xf>
    <xf numFmtId="0" fontId="1" fillId="14" borderId="95" xfId="0" applyFont="1" applyFill="1" applyBorder="1" applyAlignment="1">
      <alignment horizontal="center" vertical="center"/>
    </xf>
    <xf numFmtId="0" fontId="1" fillId="14" borderId="196" xfId="0" applyFont="1" applyFill="1" applyBorder="1" applyAlignment="1">
      <alignment horizontal="center" vertical="center"/>
    </xf>
    <xf numFmtId="0" fontId="1" fillId="14" borderId="183" xfId="0" applyFont="1" applyFill="1" applyBorder="1" applyAlignment="1">
      <alignment horizontal="center" vertical="center"/>
    </xf>
    <xf numFmtId="0" fontId="8" fillId="3" borderId="204" xfId="0" applyFont="1" applyFill="1" applyBorder="1" applyAlignment="1">
      <alignment horizontal="center" vertical="center"/>
    </xf>
    <xf numFmtId="0" fontId="7" fillId="3" borderId="205" xfId="0" applyFont="1" applyFill="1" applyBorder="1" applyAlignment="1">
      <alignment horizontal="center" vertical="center"/>
    </xf>
    <xf numFmtId="0" fontId="13" fillId="3" borderId="206" xfId="0" applyFont="1" applyFill="1" applyBorder="1" applyAlignment="1">
      <alignment horizontal="center" vertical="center"/>
    </xf>
    <xf numFmtId="0" fontId="0" fillId="3" borderId="33" xfId="0" applyFill="1" applyBorder="1" applyAlignment="1">
      <alignment horizontal="left" vertical="top"/>
    </xf>
    <xf numFmtId="0" fontId="0" fillId="3" borderId="33" xfId="0" applyFill="1" applyBorder="1" applyAlignment="1">
      <alignment horizontal="left" vertical="center"/>
    </xf>
    <xf numFmtId="164" fontId="11" fillId="3" borderId="25" xfId="0" applyNumberFormat="1" applyFont="1" applyFill="1" applyBorder="1" applyAlignment="1">
      <alignment horizontal="left" vertical="top" wrapText="1"/>
    </xf>
    <xf numFmtId="0" fontId="0" fillId="3" borderId="36" xfId="0" applyFill="1" applyBorder="1" applyAlignment="1">
      <alignment horizontal="left" vertical="top"/>
    </xf>
    <xf numFmtId="0" fontId="0" fillId="3" borderId="36" xfId="0" applyFill="1" applyBorder="1" applyAlignment="1">
      <alignment horizontal="left" vertical="center"/>
    </xf>
    <xf numFmtId="0" fontId="12" fillId="3" borderId="48" xfId="0" applyFont="1" applyFill="1" applyBorder="1" applyAlignment="1">
      <alignment horizontal="center" vertical="center"/>
    </xf>
    <xf numFmtId="0" fontId="0" fillId="3" borderId="85" xfId="0" applyFill="1" applyBorder="1" applyAlignment="1">
      <alignment horizontal="left" vertical="center"/>
    </xf>
    <xf numFmtId="0" fontId="0" fillId="3" borderId="39" xfId="0" applyFill="1" applyBorder="1" applyAlignment="1">
      <alignment horizontal="left" vertical="top"/>
    </xf>
    <xf numFmtId="0" fontId="0" fillId="3" borderId="39" xfId="0" applyFill="1" applyBorder="1" applyAlignment="1">
      <alignment horizontal="left" vertical="center"/>
    </xf>
    <xf numFmtId="0" fontId="0" fillId="3" borderId="44" xfId="0" applyFill="1" applyBorder="1" applyAlignment="1">
      <alignment horizontal="center" vertical="center"/>
    </xf>
    <xf numFmtId="0" fontId="11" fillId="3" borderId="30" xfId="0" applyFont="1" applyFill="1" applyBorder="1" applyAlignment="1">
      <alignment horizontal="left" vertical="center" wrapText="1"/>
    </xf>
    <xf numFmtId="0" fontId="12" fillId="3" borderId="50" xfId="0" applyFont="1" applyFill="1" applyBorder="1" applyAlignment="1">
      <alignment horizontal="center" vertical="center"/>
    </xf>
    <xf numFmtId="0" fontId="0" fillId="3" borderId="88" xfId="0" applyFill="1" applyBorder="1" applyAlignment="1">
      <alignment horizontal="left" vertical="center"/>
    </xf>
    <xf numFmtId="0" fontId="0" fillId="3" borderId="55" xfId="0" applyFill="1" applyBorder="1" applyAlignment="1">
      <alignment horizontal="center" vertical="center"/>
    </xf>
    <xf numFmtId="0" fontId="11" fillId="3" borderId="56" xfId="0" applyFont="1" applyFill="1" applyBorder="1" applyAlignment="1">
      <alignment horizontal="left" vertical="center" wrapText="1"/>
    </xf>
    <xf numFmtId="0" fontId="11" fillId="3" borderId="58" xfId="0" applyFont="1" applyFill="1" applyBorder="1" applyAlignment="1">
      <alignment horizontal="center" vertical="center"/>
    </xf>
    <xf numFmtId="0" fontId="0" fillId="3" borderId="54" xfId="0" applyFill="1" applyBorder="1" applyAlignment="1">
      <alignment horizontal="left" vertical="top"/>
    </xf>
    <xf numFmtId="0" fontId="12" fillId="3" borderId="49" xfId="0" applyFont="1" applyFill="1" applyBorder="1" applyAlignment="1">
      <alignment horizontal="center" vertical="center"/>
    </xf>
    <xf numFmtId="12" fontId="27" fillId="23" borderId="207" xfId="0" applyNumberFormat="1" applyFont="1" applyFill="1" applyBorder="1" applyAlignment="1">
      <alignment vertical="center"/>
    </xf>
    <xf numFmtId="12" fontId="27" fillId="23" borderId="208" xfId="0" applyNumberFormat="1" applyFont="1" applyFill="1" applyBorder="1" applyAlignment="1">
      <alignment vertical="center"/>
    </xf>
    <xf numFmtId="12" fontId="27" fillId="23" borderId="209" xfId="0" applyNumberFormat="1" applyFont="1" applyFill="1" applyBorder="1" applyAlignment="1">
      <alignment vertical="center"/>
    </xf>
    <xf numFmtId="12" fontId="27" fillId="23" borderId="210" xfId="0" applyNumberFormat="1" applyFont="1" applyFill="1" applyBorder="1" applyAlignment="1">
      <alignment vertical="center"/>
    </xf>
    <xf numFmtId="12" fontId="27" fillId="11" borderId="211" xfId="0" applyNumberFormat="1" applyFont="1" applyFill="1" applyBorder="1" applyAlignment="1">
      <alignment vertical="center"/>
    </xf>
    <xf numFmtId="12" fontId="27" fillId="11" borderId="212" xfId="0" applyNumberFormat="1" applyFont="1" applyFill="1" applyBorder="1" applyAlignment="1">
      <alignment vertical="center"/>
    </xf>
    <xf numFmtId="12" fontId="27" fillId="11" borderId="213" xfId="0" applyNumberFormat="1" applyFont="1" applyFill="1" applyBorder="1" applyAlignment="1">
      <alignment vertical="center"/>
    </xf>
    <xf numFmtId="12" fontId="27" fillId="11" borderId="214" xfId="0" applyNumberFormat="1" applyFont="1" applyFill="1" applyBorder="1" applyAlignment="1">
      <alignment vertical="center"/>
    </xf>
    <xf numFmtId="0" fontId="0" fillId="23" borderId="32" xfId="0" applyFill="1" applyBorder="1"/>
    <xf numFmtId="0" fontId="0" fillId="23" borderId="33" xfId="0" applyFill="1" applyBorder="1"/>
    <xf numFmtId="0" fontId="1" fillId="23" borderId="23" xfId="0" applyFont="1" applyFill="1" applyBorder="1" applyAlignment="1">
      <alignment horizontal="center" vertical="center"/>
    </xf>
    <xf numFmtId="0" fontId="0" fillId="23" borderId="24" xfId="0" applyFont="1" applyFill="1" applyBorder="1" applyAlignment="1">
      <alignment horizontal="center" vertical="center"/>
    </xf>
    <xf numFmtId="0" fontId="0" fillId="23" borderId="35" xfId="0" applyFill="1" applyBorder="1"/>
    <xf numFmtId="0" fontId="0" fillId="23" borderId="28" xfId="0" applyFont="1" applyFill="1" applyBorder="1" applyAlignment="1">
      <alignment horizontal="center" vertical="center"/>
    </xf>
    <xf numFmtId="0" fontId="0" fillId="23" borderId="38" xfId="0" applyFill="1" applyBorder="1"/>
    <xf numFmtId="0" fontId="0" fillId="23" borderId="39" xfId="0" applyFill="1" applyBorder="1"/>
    <xf numFmtId="0" fontId="1" fillId="23" borderId="29" xfId="0" applyFont="1" applyFill="1" applyBorder="1" applyAlignment="1">
      <alignment horizontal="center" vertical="center"/>
    </xf>
    <xf numFmtId="0" fontId="12" fillId="23" borderId="30" xfId="0" applyFont="1" applyFill="1" applyBorder="1" applyAlignment="1">
      <alignment horizontal="center" vertical="center"/>
    </xf>
    <xf numFmtId="0" fontId="0" fillId="23" borderId="31" xfId="0" applyFont="1" applyFill="1" applyBorder="1" applyAlignment="1">
      <alignment horizontal="center" vertical="center"/>
    </xf>
    <xf numFmtId="0" fontId="11" fillId="23" borderId="29" xfId="0" applyFont="1" applyFill="1" applyBorder="1" applyAlignment="1">
      <alignment horizontal="center" vertical="center"/>
    </xf>
    <xf numFmtId="164" fontId="12" fillId="23" borderId="31" xfId="0" applyNumberFormat="1" applyFont="1" applyFill="1" applyBorder="1" applyAlignment="1">
      <alignment horizontal="center" vertical="center"/>
    </xf>
    <xf numFmtId="0" fontId="1" fillId="23" borderId="25" xfId="0" applyFont="1" applyFill="1" applyBorder="1" applyAlignment="1">
      <alignment horizontal="center" vertical="center"/>
    </xf>
    <xf numFmtId="0" fontId="1" fillId="23" borderId="27" xfId="0" applyFont="1" applyFill="1" applyBorder="1" applyAlignment="1">
      <alignment horizontal="center" vertical="center"/>
    </xf>
    <xf numFmtId="0" fontId="0" fillId="23" borderId="62" xfId="0" applyFill="1" applyBorder="1"/>
    <xf numFmtId="0" fontId="0" fillId="11" borderId="0" xfId="0" applyFill="1" applyBorder="1"/>
    <xf numFmtId="0" fontId="1" fillId="11" borderId="18" xfId="0" applyFont="1" applyFill="1" applyBorder="1" applyAlignment="1">
      <alignment horizontal="center" vertical="center"/>
    </xf>
    <xf numFmtId="0" fontId="0" fillId="11" borderId="54" xfId="0" applyFill="1" applyBorder="1"/>
    <xf numFmtId="0" fontId="1" fillId="11" borderId="76" xfId="0" applyFont="1" applyFill="1" applyBorder="1" applyAlignment="1">
      <alignment horizontal="center" vertical="center"/>
    </xf>
    <xf numFmtId="0" fontId="1" fillId="11" borderId="28" xfId="0" applyFont="1" applyFill="1" applyBorder="1" applyAlignment="1">
      <alignment horizontal="center" vertical="center"/>
    </xf>
    <xf numFmtId="0" fontId="12" fillId="11" borderId="61" xfId="0" applyFont="1" applyFill="1" applyBorder="1" applyAlignment="1">
      <alignment horizontal="center" vertical="center"/>
    </xf>
    <xf numFmtId="0" fontId="1" fillId="11" borderId="68" xfId="0" applyFont="1" applyFill="1" applyBorder="1" applyAlignment="1">
      <alignment horizontal="center" vertical="center"/>
    </xf>
    <xf numFmtId="0" fontId="0" fillId="14" borderId="81" xfId="0" applyFill="1" applyBorder="1" applyAlignment="1">
      <alignment horizontal="left" vertical="center"/>
    </xf>
    <xf numFmtId="0" fontId="12" fillId="14" borderId="196" xfId="0" applyFont="1" applyFill="1" applyBorder="1" applyAlignment="1">
      <alignment horizontal="center" vertical="center"/>
    </xf>
    <xf numFmtId="0" fontId="8" fillId="23" borderId="215" xfId="0" applyFont="1" applyFill="1" applyBorder="1" applyAlignment="1">
      <alignment horizontal="center" vertical="center"/>
    </xf>
    <xf numFmtId="0" fontId="7" fillId="23" borderId="216" xfId="0" applyFont="1" applyFill="1" applyBorder="1" applyAlignment="1">
      <alignment horizontal="center" vertical="center"/>
    </xf>
    <xf numFmtId="1" fontId="14" fillId="23" borderId="217" xfId="0" applyNumberFormat="1" applyFont="1" applyFill="1" applyBorder="1" applyAlignment="1">
      <alignment horizontal="center" vertical="center"/>
    </xf>
    <xf numFmtId="0" fontId="0" fillId="23" borderId="88" xfId="0" applyFill="1" applyBorder="1" applyAlignment="1">
      <alignment horizontal="left" vertical="center" wrapText="1"/>
    </xf>
    <xf numFmtId="0" fontId="0" fillId="23" borderId="33" xfId="0" applyFill="1" applyBorder="1" applyAlignment="1">
      <alignment horizontal="left" vertical="center"/>
    </xf>
    <xf numFmtId="0" fontId="0" fillId="23" borderId="46" xfId="0" applyFill="1" applyBorder="1" applyAlignment="1">
      <alignment horizontal="center" vertical="center" wrapText="1"/>
    </xf>
    <xf numFmtId="164" fontId="0" fillId="23" borderId="25" xfId="0" applyNumberFormat="1" applyFont="1" applyFill="1" applyBorder="1" applyAlignment="1">
      <alignment horizontal="center" vertical="center"/>
    </xf>
    <xf numFmtId="0" fontId="12" fillId="23" borderId="48" xfId="0" applyFont="1" applyFill="1" applyBorder="1" applyAlignment="1">
      <alignment horizontal="center" vertical="center"/>
    </xf>
    <xf numFmtId="0" fontId="0" fillId="23" borderId="84" xfId="0" applyFill="1" applyBorder="1" applyAlignment="1">
      <alignment horizontal="left" vertical="center"/>
    </xf>
    <xf numFmtId="0" fontId="0" fillId="23" borderId="36" xfId="0" applyFill="1" applyBorder="1" applyAlignment="1">
      <alignment horizontal="left" vertical="center"/>
    </xf>
    <xf numFmtId="0" fontId="0" fillId="23" borderId="47" xfId="0" applyFill="1" applyBorder="1" applyAlignment="1">
      <alignment horizontal="center" vertical="center"/>
    </xf>
    <xf numFmtId="164" fontId="0" fillId="23" borderId="27" xfId="0" applyNumberFormat="1" applyFont="1" applyFill="1" applyBorder="1" applyAlignment="1">
      <alignment horizontal="center" vertical="center"/>
    </xf>
    <xf numFmtId="0" fontId="12" fillId="23" borderId="49" xfId="0" applyFont="1" applyFill="1" applyBorder="1" applyAlignment="1">
      <alignment horizontal="center" vertical="center"/>
    </xf>
    <xf numFmtId="0" fontId="0" fillId="23" borderId="84" xfId="0" applyFill="1" applyBorder="1" applyAlignment="1">
      <alignment horizontal="left" vertical="center" wrapText="1"/>
    </xf>
    <xf numFmtId="0" fontId="0" fillId="23" borderId="47" xfId="0" applyFill="1" applyBorder="1" applyAlignment="1">
      <alignment horizontal="center" vertical="center" wrapText="1"/>
    </xf>
    <xf numFmtId="0" fontId="0" fillId="23" borderId="85" xfId="0" applyFill="1" applyBorder="1" applyAlignment="1">
      <alignment horizontal="left" vertical="center" wrapText="1"/>
    </xf>
    <xf numFmtId="0" fontId="0" fillId="23" borderId="39" xfId="0" applyFill="1" applyBorder="1" applyAlignment="1">
      <alignment horizontal="left" vertical="center"/>
    </xf>
    <xf numFmtId="0" fontId="0" fillId="23" borderId="44" xfId="0" applyFill="1" applyBorder="1" applyAlignment="1">
      <alignment horizontal="center" vertical="center" wrapText="1"/>
    </xf>
    <xf numFmtId="164" fontId="0" fillId="23" borderId="30" xfId="0" applyNumberFormat="1" applyFont="1" applyFill="1" applyBorder="1" applyAlignment="1">
      <alignment horizontal="center" vertical="center"/>
    </xf>
    <xf numFmtId="0" fontId="11" fillId="23" borderId="50" xfId="0" applyFont="1" applyFill="1" applyBorder="1" applyAlignment="1">
      <alignment horizontal="center" vertical="center"/>
    </xf>
    <xf numFmtId="0" fontId="0" fillId="23" borderId="83" xfId="0" applyFill="1" applyBorder="1" applyAlignment="1">
      <alignment horizontal="left" vertical="center" wrapText="1"/>
    </xf>
    <xf numFmtId="0" fontId="11" fillId="23" borderId="25" xfId="0" applyFont="1" applyFill="1" applyBorder="1" applyAlignment="1">
      <alignment horizontal="center" vertical="center"/>
    </xf>
    <xf numFmtId="0" fontId="0" fillId="23" borderId="60" xfId="0" applyFill="1" applyBorder="1" applyAlignment="1">
      <alignment horizontal="center" vertical="center" wrapText="1"/>
    </xf>
    <xf numFmtId="0" fontId="8" fillId="22" borderId="218" xfId="0" applyFont="1" applyFill="1" applyBorder="1" applyAlignment="1">
      <alignment horizontal="center" vertical="center"/>
    </xf>
    <xf numFmtId="0" fontId="0" fillId="22" borderId="84" xfId="0" applyFill="1" applyBorder="1" applyAlignment="1">
      <alignment horizontal="left" vertical="center"/>
    </xf>
    <xf numFmtId="0" fontId="0" fillId="22" borderId="47" xfId="0" applyFill="1" applyBorder="1" applyAlignment="1">
      <alignment horizontal="center" vertical="center"/>
    </xf>
    <xf numFmtId="0" fontId="11" fillId="22" borderId="27" xfId="0" applyFont="1" applyFill="1" applyBorder="1" applyAlignment="1">
      <alignment horizontal="left" vertical="center" wrapText="1"/>
    </xf>
    <xf numFmtId="164" fontId="0" fillId="22" borderId="27" xfId="0" applyNumberFormat="1" applyFont="1" applyFill="1" applyBorder="1" applyAlignment="1">
      <alignment horizontal="center" vertical="center"/>
    </xf>
    <xf numFmtId="0" fontId="11" fillId="22" borderId="49" xfId="0" applyFont="1" applyFill="1" applyBorder="1" applyAlignment="1">
      <alignment horizontal="center" vertical="center" wrapText="1"/>
    </xf>
    <xf numFmtId="0" fontId="11" fillId="22" borderId="49" xfId="0" applyFont="1" applyFill="1" applyBorder="1" applyAlignment="1">
      <alignment horizontal="center" vertical="center"/>
    </xf>
    <xf numFmtId="0" fontId="0" fillId="22" borderId="86" xfId="0" applyFill="1" applyBorder="1" applyAlignment="1">
      <alignment horizontal="left" vertical="center"/>
    </xf>
    <xf numFmtId="0" fontId="0" fillId="22" borderId="60" xfId="0" applyFill="1" applyBorder="1" applyAlignment="1">
      <alignment horizontal="center" vertical="center"/>
    </xf>
    <xf numFmtId="0" fontId="11" fillId="22" borderId="61" xfId="0" applyFont="1" applyFill="1" applyBorder="1" applyAlignment="1">
      <alignment horizontal="left" vertical="center" wrapText="1"/>
    </xf>
    <xf numFmtId="164" fontId="0" fillId="22" borderId="61" xfId="0" applyNumberFormat="1" applyFont="1" applyFill="1" applyBorder="1" applyAlignment="1">
      <alignment horizontal="center" vertical="center"/>
    </xf>
    <xf numFmtId="0" fontId="11" fillId="22" borderId="63" xfId="0" applyFont="1" applyFill="1" applyBorder="1" applyAlignment="1">
      <alignment horizontal="center" vertical="center"/>
    </xf>
    <xf numFmtId="0" fontId="11" fillId="14" borderId="95" xfId="0" applyFont="1" applyFill="1" applyBorder="1" applyAlignment="1">
      <alignment horizontal="left" vertical="center" wrapText="1"/>
    </xf>
    <xf numFmtId="0" fontId="8" fillId="11" borderId="222" xfId="0" applyFont="1" applyFill="1" applyBorder="1" applyAlignment="1">
      <alignment horizontal="center" vertical="center"/>
    </xf>
    <xf numFmtId="0" fontId="7" fillId="11" borderId="223" xfId="0" applyFont="1" applyFill="1" applyBorder="1" applyAlignment="1">
      <alignment horizontal="left" vertical="center" wrapText="1"/>
    </xf>
    <xf numFmtId="0" fontId="16" fillId="11" borderId="224" xfId="0" applyFont="1" applyFill="1" applyBorder="1" applyAlignment="1">
      <alignment horizontal="center" vertical="center"/>
    </xf>
    <xf numFmtId="0" fontId="0" fillId="11" borderId="86" xfId="0" applyFill="1" applyBorder="1" applyAlignment="1">
      <alignment horizontal="left" vertical="center"/>
    </xf>
    <xf numFmtId="0" fontId="0" fillId="11" borderId="60" xfId="0" applyFill="1" applyBorder="1" applyAlignment="1">
      <alignment horizontal="center" vertical="center"/>
    </xf>
    <xf numFmtId="0" fontId="11" fillId="11" borderId="61" xfId="0" applyFont="1" applyFill="1" applyBorder="1" applyAlignment="1">
      <alignment horizontal="left" vertical="center" wrapText="1"/>
    </xf>
    <xf numFmtId="164" fontId="0" fillId="11" borderId="61" xfId="0" applyNumberFormat="1" applyFont="1" applyFill="1" applyBorder="1" applyAlignment="1">
      <alignment horizontal="center" vertical="center"/>
    </xf>
    <xf numFmtId="0" fontId="11" fillId="11" borderId="63" xfId="0" applyFont="1" applyFill="1" applyBorder="1" applyAlignment="1">
      <alignment horizontal="center" vertical="center"/>
    </xf>
    <xf numFmtId="164" fontId="0" fillId="11" borderId="56" xfId="0" applyNumberFormat="1" applyFont="1" applyFill="1" applyBorder="1" applyAlignment="1">
      <alignment horizontal="center" vertical="center"/>
    </xf>
    <xf numFmtId="0" fontId="12" fillId="11" borderId="58" xfId="0" applyFont="1" applyFill="1" applyBorder="1" applyAlignment="1">
      <alignment horizontal="center" vertical="center"/>
    </xf>
    <xf numFmtId="0" fontId="0" fillId="11" borderId="89" xfId="0" applyFill="1" applyBorder="1" applyAlignment="1">
      <alignment vertical="center"/>
    </xf>
    <xf numFmtId="0" fontId="0" fillId="11" borderId="80" xfId="0" applyFill="1" applyBorder="1" applyAlignment="1">
      <alignment vertical="center"/>
    </xf>
    <xf numFmtId="0" fontId="0" fillId="14" borderId="183" xfId="0" applyFill="1" applyBorder="1" applyAlignment="1">
      <alignment horizontal="left" vertical="center"/>
    </xf>
    <xf numFmtId="0" fontId="8" fillId="13" borderId="225" xfId="0" applyFont="1" applyFill="1" applyBorder="1" applyAlignment="1">
      <alignment horizontal="center" vertical="center"/>
    </xf>
    <xf numFmtId="0" fontId="0" fillId="13" borderId="158" xfId="0" applyFill="1" applyBorder="1" applyAlignment="1">
      <alignment horizontal="left" vertical="center"/>
    </xf>
    <xf numFmtId="0" fontId="27" fillId="13" borderId="55" xfId="0" applyFont="1" applyFill="1" applyBorder="1" applyAlignment="1">
      <alignment horizontal="center" vertical="center" wrapText="1"/>
    </xf>
    <xf numFmtId="164" fontId="0" fillId="13" borderId="56" xfId="0" applyNumberFormat="1" applyFont="1" applyFill="1" applyBorder="1" applyAlignment="1">
      <alignment horizontal="center" vertical="center"/>
    </xf>
    <xf numFmtId="0" fontId="12" fillId="13" borderId="58" xfId="0" applyFont="1" applyFill="1" applyBorder="1" applyAlignment="1">
      <alignment horizontal="center" vertical="center"/>
    </xf>
    <xf numFmtId="0" fontId="0" fillId="13" borderId="157" xfId="0" applyFill="1" applyBorder="1" applyAlignment="1">
      <alignment horizontal="left" vertical="center"/>
    </xf>
    <xf numFmtId="0" fontId="0" fillId="13" borderId="153" xfId="0" applyFill="1" applyBorder="1" applyAlignment="1">
      <alignment horizontal="left" vertical="center"/>
    </xf>
    <xf numFmtId="164" fontId="0" fillId="13" borderId="27" xfId="0" applyNumberFormat="1" applyFont="1" applyFill="1" applyBorder="1" applyAlignment="1">
      <alignment horizontal="center" vertical="center"/>
    </xf>
    <xf numFmtId="0" fontId="12" fillId="13" borderId="49" xfId="0" applyFont="1" applyFill="1" applyBorder="1" applyAlignment="1">
      <alignment horizontal="center" vertical="center"/>
    </xf>
    <xf numFmtId="0" fontId="0" fillId="13" borderId="154" xfId="0" applyFill="1" applyBorder="1" applyAlignment="1">
      <alignment horizontal="left" vertical="center"/>
    </xf>
    <xf numFmtId="0" fontId="0" fillId="13" borderId="156" xfId="0" applyFill="1" applyBorder="1" applyAlignment="1">
      <alignment horizontal="left" vertical="center"/>
    </xf>
    <xf numFmtId="0" fontId="0" fillId="13" borderId="39" xfId="0" applyFill="1" applyBorder="1" applyAlignment="1">
      <alignment vertical="center"/>
    </xf>
    <xf numFmtId="0" fontId="0" fillId="13" borderId="40" xfId="0" applyFill="1" applyBorder="1" applyAlignment="1">
      <alignment vertical="center"/>
    </xf>
    <xf numFmtId="0" fontId="0" fillId="13" borderId="152" xfId="0" applyFill="1" applyBorder="1" applyAlignment="1">
      <alignment horizontal="left" vertical="center"/>
    </xf>
    <xf numFmtId="0" fontId="0" fillId="13" borderId="33" xfId="0" applyFill="1" applyBorder="1" applyAlignment="1">
      <alignment vertical="center"/>
    </xf>
    <xf numFmtId="0" fontId="0" fillId="13" borderId="34" xfId="0" applyFill="1" applyBorder="1" applyAlignment="1">
      <alignment vertical="center"/>
    </xf>
    <xf numFmtId="0" fontId="0" fillId="13" borderId="155" xfId="0" applyFill="1" applyBorder="1" applyAlignment="1">
      <alignment horizontal="left" vertical="center"/>
    </xf>
    <xf numFmtId="0" fontId="0" fillId="13" borderId="59" xfId="0" applyFill="1" applyBorder="1" applyAlignment="1">
      <alignment vertical="center"/>
    </xf>
    <xf numFmtId="0" fontId="1" fillId="13" borderId="49" xfId="0" applyFont="1" applyFill="1" applyBorder="1" applyAlignment="1">
      <alignment horizontal="center" vertical="center"/>
    </xf>
    <xf numFmtId="0" fontId="21" fillId="14" borderId="194" xfId="0" applyFont="1" applyFill="1" applyBorder="1" applyAlignment="1">
      <alignment horizontal="center" vertical="center" wrapText="1"/>
    </xf>
    <xf numFmtId="0" fontId="21" fillId="14" borderId="53" xfId="0" applyFont="1" applyFill="1" applyBorder="1" applyAlignment="1">
      <alignment horizontal="center" vertical="center"/>
    </xf>
    <xf numFmtId="0" fontId="21" fillId="14" borderId="52" xfId="0" applyFont="1" applyFill="1" applyBorder="1" applyAlignment="1">
      <alignment horizontal="center" vertical="center" wrapText="1"/>
    </xf>
    <xf numFmtId="0" fontId="21" fillId="14" borderId="19" xfId="0" applyFont="1" applyFill="1" applyBorder="1" applyAlignment="1">
      <alignment horizontal="center" vertical="center" wrapText="1"/>
    </xf>
    <xf numFmtId="9" fontId="57" fillId="0" borderId="148" xfId="0" applyNumberFormat="1" applyFont="1" applyBorder="1" applyAlignment="1">
      <alignment horizontal="center" vertical="center"/>
    </xf>
    <xf numFmtId="12" fontId="10" fillId="20" borderId="96" xfId="0" applyNumberFormat="1" applyFont="1" applyFill="1" applyBorder="1" applyAlignment="1">
      <alignment horizontal="right" vertical="center" wrapText="1"/>
    </xf>
    <xf numFmtId="12" fontId="27" fillId="25" borderId="12" xfId="0" applyNumberFormat="1" applyFont="1" applyFill="1" applyBorder="1" applyAlignment="1">
      <alignment vertical="center"/>
    </xf>
    <xf numFmtId="12" fontId="27" fillId="25" borderId="14" xfId="0" applyNumberFormat="1" applyFont="1" applyFill="1" applyBorder="1" applyAlignment="1">
      <alignment vertical="center"/>
    </xf>
    <xf numFmtId="0" fontId="58" fillId="0" borderId="0" xfId="0" applyFont="1" applyAlignment="1">
      <alignment horizontal="center" vertical="center"/>
    </xf>
    <xf numFmtId="0" fontId="0" fillId="14" borderId="1" xfId="0" applyFont="1" applyFill="1" applyBorder="1" applyAlignment="1">
      <alignment horizontal="center" vertical="center"/>
    </xf>
    <xf numFmtId="0" fontId="11" fillId="23" borderId="74" xfId="0" applyFont="1" applyFill="1" applyBorder="1" applyAlignment="1">
      <alignment horizontal="center" vertical="center"/>
    </xf>
    <xf numFmtId="164" fontId="12" fillId="23" borderId="17" xfId="0" applyNumberFormat="1" applyFont="1" applyFill="1" applyBorder="1" applyAlignment="1">
      <alignment horizontal="center" vertical="center"/>
    </xf>
    <xf numFmtId="0" fontId="11" fillId="14" borderId="3" xfId="0" applyFont="1" applyFill="1" applyBorder="1" applyAlignment="1">
      <alignment horizontal="center" vertical="center"/>
    </xf>
    <xf numFmtId="164" fontId="12" fillId="23" borderId="24" xfId="0" applyNumberFormat="1" applyFont="1" applyFill="1" applyBorder="1" applyAlignment="1">
      <alignment horizontal="center" vertical="center"/>
    </xf>
    <xf numFmtId="0" fontId="0" fillId="23" borderId="65" xfId="0" applyFill="1" applyBorder="1" applyAlignment="1">
      <alignment horizontal="center" vertical="center" wrapText="1"/>
    </xf>
    <xf numFmtId="0" fontId="12" fillId="23" borderId="228" xfId="0" applyFont="1" applyFill="1" applyBorder="1" applyAlignment="1">
      <alignment horizontal="center" vertical="center"/>
    </xf>
    <xf numFmtId="0" fontId="12" fillId="23" borderId="63" xfId="0" applyFont="1" applyFill="1" applyBorder="1" applyAlignment="1">
      <alignment horizontal="center" vertical="center"/>
    </xf>
    <xf numFmtId="0" fontId="11" fillId="11" borderId="27" xfId="0" applyFont="1" applyFill="1" applyBorder="1" applyAlignment="1">
      <alignment horizontal="left" vertical="top" wrapText="1"/>
    </xf>
    <xf numFmtId="0" fontId="49" fillId="23" borderId="50" xfId="0" applyFont="1" applyFill="1" applyBorder="1" applyAlignment="1">
      <alignment horizontal="center" vertical="center"/>
    </xf>
    <xf numFmtId="0" fontId="59" fillId="0" borderId="0" xfId="0" applyFont="1" applyBorder="1"/>
    <xf numFmtId="164" fontId="60" fillId="23" borderId="62" xfId="0" applyNumberFormat="1" applyFont="1" applyFill="1" applyBorder="1" applyAlignment="1">
      <alignment horizontal="center" vertical="center"/>
    </xf>
    <xf numFmtId="164" fontId="23" fillId="3" borderId="25" xfId="0" applyNumberFormat="1" applyFont="1" applyFill="1" applyBorder="1" applyAlignment="1">
      <alignment horizontal="left" vertical="top" wrapText="1"/>
    </xf>
    <xf numFmtId="0" fontId="23" fillId="3" borderId="27" xfId="0" applyFont="1" applyFill="1" applyBorder="1" applyAlignment="1">
      <alignment horizontal="left" vertical="center" wrapText="1"/>
    </xf>
    <xf numFmtId="0" fontId="23" fillId="23" borderId="16" xfId="0" applyFont="1" applyFill="1" applyBorder="1" applyAlignment="1">
      <alignment horizontal="left" vertical="center" wrapText="1"/>
    </xf>
    <xf numFmtId="0" fontId="23" fillId="23" borderId="27" xfId="0" applyFont="1" applyFill="1" applyBorder="1" applyAlignment="1">
      <alignment horizontal="left" vertical="center" wrapText="1"/>
    </xf>
    <xf numFmtId="0" fontId="20" fillId="23" borderId="60" xfId="0" applyFont="1" applyFill="1" applyBorder="1" applyAlignment="1">
      <alignment horizontal="center" vertical="center" wrapText="1"/>
    </xf>
    <xf numFmtId="0" fontId="20" fillId="23" borderId="227" xfId="0" applyFont="1" applyFill="1" applyBorder="1" applyAlignment="1">
      <alignment horizontal="left" vertical="center" wrapText="1"/>
    </xf>
    <xf numFmtId="164" fontId="20" fillId="23" borderId="16" xfId="0" applyNumberFormat="1" applyFont="1" applyFill="1" applyBorder="1" applyAlignment="1">
      <alignment horizontal="center" vertical="center"/>
    </xf>
    <xf numFmtId="164" fontId="17" fillId="23" borderId="62" xfId="0" applyNumberFormat="1" applyFont="1" applyFill="1" applyBorder="1" applyAlignment="1">
      <alignment horizontal="center" vertical="center"/>
    </xf>
    <xf numFmtId="164" fontId="20" fillId="23" borderId="61" xfId="0" applyNumberFormat="1" applyFont="1" applyFill="1" applyBorder="1" applyAlignment="1">
      <alignment horizontal="center" vertical="center"/>
    </xf>
    <xf numFmtId="164" fontId="20" fillId="23" borderId="30" xfId="0" applyNumberFormat="1" applyFont="1" applyFill="1" applyBorder="1" applyAlignment="1">
      <alignment horizontal="center" vertical="center"/>
    </xf>
    <xf numFmtId="0" fontId="20" fillId="23" borderId="44" xfId="0" applyFont="1" applyFill="1" applyBorder="1" applyAlignment="1">
      <alignment horizontal="center" vertical="center" wrapText="1"/>
    </xf>
    <xf numFmtId="0" fontId="20" fillId="23" borderId="85" xfId="0" applyFont="1" applyFill="1" applyBorder="1" applyAlignment="1">
      <alignment horizontal="left" vertical="center" wrapText="1"/>
    </xf>
    <xf numFmtId="0" fontId="23" fillId="14" borderId="2" xfId="0" applyFont="1" applyFill="1" applyBorder="1" applyAlignment="1">
      <alignment horizontal="left" vertical="top"/>
    </xf>
    <xf numFmtId="0" fontId="61" fillId="0" borderId="0" xfId="0" applyFont="1" applyFill="1" applyBorder="1" applyAlignment="1">
      <alignment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10" fillId="0" borderId="0" xfId="0" applyFont="1" applyFill="1" applyBorder="1" applyAlignment="1">
      <alignment horizontal="center" vertical="center"/>
    </xf>
    <xf numFmtId="164" fontId="64"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66" fillId="0" borderId="0" xfId="0" applyFont="1" applyAlignment="1">
      <alignment horizontal="left" indent="1"/>
    </xf>
    <xf numFmtId="0" fontId="10" fillId="0" borderId="0" xfId="0" applyFont="1" applyAlignment="1">
      <alignment horizontal="left" indent="2"/>
    </xf>
    <xf numFmtId="0" fontId="67" fillId="0" borderId="0" xfId="0" applyFont="1" applyAlignment="1">
      <alignment horizontal="left" indent="2"/>
    </xf>
    <xf numFmtId="0" fontId="10" fillId="27" borderId="0" xfId="0" applyFont="1" applyFill="1" applyAlignment="1">
      <alignment horizontal="left" indent="1"/>
    </xf>
    <xf numFmtId="1" fontId="1" fillId="9" borderId="198" xfId="0" applyNumberFormat="1" applyFont="1" applyFill="1" applyBorder="1" applyAlignment="1">
      <alignment horizontal="center" vertical="center"/>
    </xf>
    <xf numFmtId="164" fontId="25" fillId="3" borderId="32" xfId="0" applyNumberFormat="1" applyFont="1" applyFill="1" applyBorder="1" applyAlignment="1">
      <alignment horizontal="center" vertical="center"/>
    </xf>
    <xf numFmtId="164" fontId="25" fillId="23" borderId="64" xfId="0" applyNumberFormat="1" applyFont="1" applyFill="1" applyBorder="1" applyAlignment="1">
      <alignment horizontal="center" vertical="center"/>
    </xf>
    <xf numFmtId="164" fontId="25" fillId="23" borderId="32" xfId="0" applyNumberFormat="1" applyFont="1" applyFill="1" applyBorder="1" applyAlignment="1">
      <alignment horizontal="center" vertical="center"/>
    </xf>
    <xf numFmtId="164" fontId="25" fillId="22" borderId="32" xfId="0" applyNumberFormat="1" applyFont="1" applyFill="1" applyBorder="1" applyAlignment="1">
      <alignment horizontal="center" vertical="center"/>
    </xf>
    <xf numFmtId="164" fontId="25" fillId="11" borderId="32" xfId="0" applyNumberFormat="1" applyFont="1" applyFill="1" applyBorder="1" applyAlignment="1">
      <alignment horizontal="center" vertical="center"/>
    </xf>
    <xf numFmtId="164" fontId="25" fillId="13" borderId="32" xfId="0" applyNumberFormat="1" applyFont="1" applyFill="1" applyBorder="1" applyAlignment="1">
      <alignment horizontal="center" vertical="center"/>
    </xf>
    <xf numFmtId="0" fontId="68" fillId="0" borderId="0" xfId="0" applyFont="1"/>
    <xf numFmtId="0" fontId="69" fillId="0" borderId="0" xfId="0" applyFont="1"/>
    <xf numFmtId="0" fontId="0" fillId="15" borderId="183" xfId="0" applyFill="1" applyBorder="1" applyAlignment="1">
      <alignment horizontal="center" vertical="center"/>
    </xf>
    <xf numFmtId="0" fontId="12" fillId="15" borderId="33" xfId="0" applyFont="1" applyFill="1" applyBorder="1" applyAlignment="1">
      <alignment horizontal="center" vertical="center"/>
    </xf>
    <xf numFmtId="0" fontId="12" fillId="15" borderId="36" xfId="0" applyFont="1" applyFill="1" applyBorder="1" applyAlignment="1">
      <alignment horizontal="center" vertical="center"/>
    </xf>
    <xf numFmtId="0" fontId="11" fillId="15" borderId="39" xfId="0" applyFont="1" applyFill="1" applyBorder="1" applyAlignment="1">
      <alignment horizontal="center" vertical="center"/>
    </xf>
    <xf numFmtId="0" fontId="12" fillId="15" borderId="2" xfId="0" applyFont="1" applyFill="1" applyBorder="1" applyAlignment="1">
      <alignment horizontal="center" vertical="center"/>
    </xf>
    <xf numFmtId="0" fontId="11" fillId="15" borderId="33" xfId="0" applyFont="1" applyFill="1" applyBorder="1" applyAlignment="1">
      <alignment horizontal="center" vertical="center"/>
    </xf>
    <xf numFmtId="0" fontId="11" fillId="15" borderId="36" xfId="0" applyFont="1" applyFill="1" applyBorder="1" applyAlignment="1">
      <alignment horizontal="center" vertical="center"/>
    </xf>
    <xf numFmtId="0" fontId="11" fillId="15" borderId="2" xfId="0" applyFont="1" applyFill="1" applyBorder="1" applyAlignment="1">
      <alignment horizontal="center" vertical="center"/>
    </xf>
    <xf numFmtId="164" fontId="11" fillId="15" borderId="2" xfId="0" applyNumberFormat="1" applyFont="1" applyFill="1" applyBorder="1" applyAlignment="1">
      <alignment horizontal="center" vertical="center"/>
    </xf>
    <xf numFmtId="0" fontId="11" fillId="15" borderId="59" xfId="0" applyFont="1" applyFill="1" applyBorder="1" applyAlignment="1">
      <alignment horizontal="center" vertical="center"/>
    </xf>
    <xf numFmtId="0" fontId="1" fillId="15" borderId="183" xfId="0" applyFont="1" applyFill="1" applyBorder="1" applyAlignment="1">
      <alignment horizontal="center" vertical="center"/>
    </xf>
    <xf numFmtId="0" fontId="11" fillId="15" borderId="32" xfId="0" applyFont="1" applyFill="1" applyBorder="1" applyAlignment="1">
      <alignment horizontal="center" vertical="center"/>
    </xf>
    <xf numFmtId="0" fontId="12" fillId="15" borderId="22" xfId="0" applyFont="1" applyFill="1" applyBorder="1" applyAlignment="1">
      <alignment horizontal="center" vertical="center"/>
    </xf>
    <xf numFmtId="0" fontId="12" fillId="15" borderId="32" xfId="0" applyFont="1" applyFill="1" applyBorder="1" applyAlignment="1">
      <alignment horizontal="center" vertical="center"/>
    </xf>
    <xf numFmtId="0" fontId="12" fillId="15" borderId="38" xfId="0" applyFont="1" applyFill="1" applyBorder="1" applyAlignment="1">
      <alignment horizontal="center" vertical="center"/>
    </xf>
    <xf numFmtId="0" fontId="11" fillId="15" borderId="57" xfId="0" applyFont="1" applyFill="1" applyBorder="1" applyAlignment="1">
      <alignment horizontal="center" vertical="center"/>
    </xf>
    <xf numFmtId="0" fontId="12" fillId="15" borderId="35" xfId="0" applyFont="1" applyFill="1" applyBorder="1" applyAlignment="1">
      <alignment horizontal="center" vertical="center"/>
    </xf>
    <xf numFmtId="0" fontId="12" fillId="15" borderId="183" xfId="0" applyFont="1" applyFill="1" applyBorder="1" applyAlignment="1">
      <alignment horizontal="center" vertical="center"/>
    </xf>
    <xf numFmtId="0" fontId="12" fillId="15" borderId="64" xfId="0" applyFont="1" applyFill="1" applyBorder="1" applyAlignment="1">
      <alignment horizontal="center" vertical="center"/>
    </xf>
    <xf numFmtId="164" fontId="60" fillId="15" borderId="62" xfId="0" applyNumberFormat="1" applyFont="1" applyFill="1" applyBorder="1" applyAlignment="1">
      <alignment horizontal="center" vertical="center"/>
    </xf>
    <xf numFmtId="0" fontId="12" fillId="15" borderId="62" xfId="0" applyFont="1" applyFill="1" applyBorder="1" applyAlignment="1">
      <alignment horizontal="center" vertical="center"/>
    </xf>
    <xf numFmtId="0" fontId="49" fillId="15" borderId="39" xfId="0" applyFont="1" applyFill="1" applyBorder="1" applyAlignment="1">
      <alignment horizontal="center" vertical="center"/>
    </xf>
    <xf numFmtId="0" fontId="11" fillId="15" borderId="35" xfId="0" applyFont="1" applyFill="1" applyBorder="1" applyAlignment="1">
      <alignment horizontal="center" vertical="center"/>
    </xf>
    <xf numFmtId="0" fontId="11" fillId="15" borderId="62" xfId="0" applyFont="1" applyFill="1" applyBorder="1" applyAlignment="1">
      <alignment horizontal="center" vertical="center"/>
    </xf>
    <xf numFmtId="0" fontId="12" fillId="15" borderId="57" xfId="0" applyFont="1" applyFill="1" applyBorder="1" applyAlignment="1">
      <alignment horizontal="center" vertical="center"/>
    </xf>
    <xf numFmtId="0" fontId="11" fillId="15" borderId="54" xfId="0" applyFont="1" applyFill="1" applyBorder="1" applyAlignment="1">
      <alignment horizontal="center" vertical="center"/>
    </xf>
    <xf numFmtId="0" fontId="0" fillId="15" borderId="81" xfId="0" applyFill="1" applyBorder="1"/>
    <xf numFmtId="0" fontId="0" fillId="15" borderId="2" xfId="0" applyFill="1" applyBorder="1"/>
    <xf numFmtId="0" fontId="1" fillId="15" borderId="35" xfId="0" applyFont="1" applyFill="1" applyBorder="1" applyAlignment="1">
      <alignment horizontal="center" vertical="center"/>
    </xf>
    <xf numFmtId="0" fontId="21" fillId="15" borderId="52" xfId="0" applyFont="1" applyFill="1" applyBorder="1" applyAlignment="1">
      <alignment horizontal="center" vertical="center" wrapText="1"/>
    </xf>
    <xf numFmtId="0" fontId="0" fillId="3" borderId="54" xfId="0" applyFill="1" applyBorder="1" applyAlignment="1">
      <alignment horizontal="left" vertical="center"/>
    </xf>
    <xf numFmtId="0" fontId="0" fillId="9" borderId="80" xfId="0" applyFill="1" applyBorder="1" applyAlignment="1">
      <alignment horizontal="left" vertical="center"/>
    </xf>
    <xf numFmtId="0" fontId="0" fillId="9" borderId="59" xfId="0" applyFill="1" applyBorder="1" applyAlignment="1">
      <alignment horizontal="center" vertical="top"/>
    </xf>
    <xf numFmtId="0" fontId="0" fillId="3" borderId="91" xfId="0" applyFill="1" applyBorder="1" applyAlignment="1">
      <alignment vertical="center"/>
    </xf>
    <xf numFmtId="0" fontId="0" fillId="3" borderId="229" xfId="0" applyFill="1" applyBorder="1" applyAlignment="1">
      <alignment vertical="center"/>
    </xf>
    <xf numFmtId="0" fontId="0" fillId="22" borderId="91" xfId="0" applyFill="1" applyBorder="1" applyAlignment="1">
      <alignment vertical="center"/>
    </xf>
    <xf numFmtId="0" fontId="0" fillId="22" borderId="90" xfId="0" applyFill="1" applyBorder="1" applyAlignment="1">
      <alignment vertical="center"/>
    </xf>
    <xf numFmtId="0" fontId="0" fillId="11" borderId="91" xfId="0" applyFill="1" applyBorder="1" applyAlignment="1">
      <alignment vertical="center"/>
    </xf>
    <xf numFmtId="0" fontId="0" fillId="11" borderId="90" xfId="0" applyFill="1" applyBorder="1" applyAlignment="1">
      <alignment vertical="center"/>
    </xf>
    <xf numFmtId="0" fontId="1" fillId="0" borderId="0" xfId="0" applyFont="1" applyBorder="1" applyAlignment="1">
      <alignment horizontal="right" vertical="center" wrapText="1"/>
    </xf>
    <xf numFmtId="0" fontId="24" fillId="14" borderId="194" xfId="0" applyFont="1" applyFill="1" applyBorder="1" applyAlignment="1">
      <alignment horizontal="center" vertical="center" wrapText="1"/>
    </xf>
    <xf numFmtId="0" fontId="11" fillId="14" borderId="93" xfId="0" applyFont="1" applyFill="1" applyBorder="1" applyAlignment="1">
      <alignment horizontal="center" vertical="center"/>
    </xf>
    <xf numFmtId="0" fontId="11" fillId="9" borderId="46" xfId="0" applyFont="1" applyFill="1" applyBorder="1" applyAlignment="1">
      <alignment horizontal="center" vertical="center"/>
    </xf>
    <xf numFmtId="0" fontId="11" fillId="9" borderId="41" xfId="0" applyFont="1" applyFill="1" applyBorder="1" applyAlignment="1">
      <alignment horizontal="center" vertical="center"/>
    </xf>
    <xf numFmtId="0" fontId="11" fillId="9" borderId="47" xfId="0" applyFont="1" applyFill="1" applyBorder="1" applyAlignment="1">
      <alignment horizontal="center" vertical="center"/>
    </xf>
    <xf numFmtId="0" fontId="11" fillId="9" borderId="42" xfId="0" applyFont="1" applyFill="1" applyBorder="1" applyAlignment="1">
      <alignment horizontal="center" vertical="center"/>
    </xf>
    <xf numFmtId="0" fontId="11" fillId="9" borderId="44" xfId="0" applyFont="1" applyFill="1" applyBorder="1" applyAlignment="1">
      <alignment horizontal="center" vertical="center"/>
    </xf>
    <xf numFmtId="0" fontId="11" fillId="14" borderId="45" xfId="0" applyFont="1" applyFill="1" applyBorder="1" applyAlignment="1">
      <alignment horizontal="center" vertical="center"/>
    </xf>
    <xf numFmtId="0" fontId="11" fillId="3" borderId="204" xfId="0" applyFont="1" applyFill="1" applyBorder="1" applyAlignment="1">
      <alignment horizontal="center" vertical="center"/>
    </xf>
    <xf numFmtId="0" fontId="11" fillId="14" borderId="191"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55" xfId="0" applyFont="1" applyFill="1" applyBorder="1" applyAlignment="1">
      <alignment horizontal="center" vertical="center"/>
    </xf>
    <xf numFmtId="0" fontId="11" fillId="23" borderId="215" xfId="0" applyFont="1" applyFill="1" applyBorder="1" applyAlignment="1">
      <alignment horizontal="center" vertical="center"/>
    </xf>
    <xf numFmtId="0" fontId="11" fillId="23" borderId="60" xfId="0" applyFont="1" applyFill="1" applyBorder="1" applyAlignment="1">
      <alignment horizontal="center" vertical="center" wrapText="1"/>
    </xf>
    <xf numFmtId="0" fontId="23" fillId="23" borderId="44" xfId="0" applyFont="1" applyFill="1" applyBorder="1" applyAlignment="1">
      <alignment horizontal="center" vertical="center" wrapText="1"/>
    </xf>
    <xf numFmtId="0" fontId="11" fillId="23" borderId="47" xfId="0" applyFont="1" applyFill="1" applyBorder="1" applyAlignment="1">
      <alignment horizontal="center" vertical="center" wrapText="1"/>
    </xf>
    <xf numFmtId="0" fontId="11" fillId="23" borderId="44" xfId="0" applyFont="1" applyFill="1" applyBorder="1" applyAlignment="1">
      <alignment horizontal="center" vertical="center" wrapText="1"/>
    </xf>
    <xf numFmtId="0" fontId="11" fillId="22" borderId="218" xfId="0" applyFont="1" applyFill="1" applyBorder="1" applyAlignment="1">
      <alignment horizontal="center" vertical="center"/>
    </xf>
    <xf numFmtId="0" fontId="11" fillId="22" borderId="47" xfId="0" applyFont="1" applyFill="1" applyBorder="1" applyAlignment="1">
      <alignment horizontal="center" vertical="center"/>
    </xf>
    <xf numFmtId="0" fontId="11" fillId="22" borderId="60" xfId="0" applyFont="1" applyFill="1" applyBorder="1" applyAlignment="1">
      <alignment horizontal="center" vertical="center"/>
    </xf>
    <xf numFmtId="0" fontId="11" fillId="11" borderId="222" xfId="0" applyFont="1" applyFill="1" applyBorder="1" applyAlignment="1">
      <alignment horizontal="center" vertical="center"/>
    </xf>
    <xf numFmtId="0" fontId="11" fillId="11" borderId="60" xfId="0" applyFont="1" applyFill="1" applyBorder="1" applyAlignment="1">
      <alignment horizontal="center" vertical="center"/>
    </xf>
    <xf numFmtId="0" fontId="11" fillId="11" borderId="55" xfId="0" applyFont="1" applyFill="1" applyBorder="1" applyAlignment="1">
      <alignment horizontal="center" vertical="center"/>
    </xf>
    <xf numFmtId="0" fontId="11" fillId="11" borderId="47" xfId="0" applyFont="1" applyFill="1" applyBorder="1" applyAlignment="1">
      <alignment horizontal="center" vertical="center"/>
    </xf>
    <xf numFmtId="0" fontId="11" fillId="13" borderId="225" xfId="0" applyFont="1" applyFill="1" applyBorder="1" applyAlignment="1">
      <alignment horizontal="center" vertical="center"/>
    </xf>
    <xf numFmtId="0" fontId="11" fillId="14" borderId="81" xfId="0" applyFont="1" applyFill="1" applyBorder="1"/>
    <xf numFmtId="0" fontId="11" fillId="13" borderId="55" xfId="0" applyFont="1" applyFill="1" applyBorder="1" applyAlignment="1">
      <alignment horizontal="center" vertical="center" wrapText="1"/>
    </xf>
    <xf numFmtId="0" fontId="11" fillId="14" borderId="2" xfId="0" applyFont="1" applyFill="1" applyBorder="1"/>
    <xf numFmtId="0" fontId="0" fillId="9" borderId="80" xfId="0" applyFill="1" applyBorder="1" applyAlignment="1">
      <alignment horizontal="left" vertical="center"/>
    </xf>
    <xf numFmtId="0" fontId="0" fillId="3" borderId="54" xfId="0" applyFill="1" applyBorder="1" applyAlignment="1">
      <alignment horizontal="left" vertical="center"/>
    </xf>
    <xf numFmtId="0" fontId="0" fillId="9" borderId="59" xfId="0" applyFill="1" applyBorder="1" applyAlignment="1">
      <alignment horizontal="center" vertical="top"/>
    </xf>
    <xf numFmtId="0" fontId="24" fillId="14" borderId="15" xfId="0" applyFont="1" applyFill="1" applyBorder="1" applyAlignment="1">
      <alignment horizontal="center" vertical="center" wrapText="1"/>
    </xf>
    <xf numFmtId="0" fontId="11" fillId="9" borderId="43" xfId="0" applyFont="1" applyFill="1" applyBorder="1" applyAlignment="1">
      <alignment horizontal="center" vertical="center"/>
    </xf>
    <xf numFmtId="0" fontId="11" fillId="9" borderId="75" xfId="0" applyFont="1" applyFill="1" applyBorder="1" applyAlignment="1">
      <alignment horizontal="center" vertical="center"/>
    </xf>
    <xf numFmtId="0" fontId="11" fillId="3" borderId="232" xfId="0" applyFont="1" applyFill="1" applyBorder="1" applyAlignment="1">
      <alignment horizontal="center" vertical="center"/>
    </xf>
    <xf numFmtId="0" fontId="11" fillId="3" borderId="42" xfId="0" applyFont="1" applyFill="1" applyBorder="1" applyAlignment="1">
      <alignment horizontal="center" vertical="center"/>
    </xf>
    <xf numFmtId="0" fontId="11" fillId="3" borderId="77" xfId="0" applyFont="1" applyFill="1" applyBorder="1" applyAlignment="1">
      <alignment horizontal="center" vertical="center"/>
    </xf>
    <xf numFmtId="0" fontId="11" fillId="23" borderId="233" xfId="0" applyFont="1" applyFill="1" applyBorder="1" applyAlignment="1">
      <alignment horizontal="center" vertical="center"/>
    </xf>
    <xf numFmtId="0" fontId="23" fillId="23" borderId="43" xfId="0" applyFont="1" applyFill="1" applyBorder="1" applyAlignment="1">
      <alignment horizontal="center" vertical="center" wrapText="1"/>
    </xf>
    <xf numFmtId="0" fontId="11" fillId="23" borderId="42" xfId="0" applyFont="1" applyFill="1" applyBorder="1" applyAlignment="1">
      <alignment horizontal="center" vertical="center" wrapText="1"/>
    </xf>
    <xf numFmtId="0" fontId="11" fillId="23" borderId="43" xfId="0" applyFont="1" applyFill="1" applyBorder="1" applyAlignment="1">
      <alignment horizontal="center" vertical="center" wrapText="1"/>
    </xf>
    <xf numFmtId="0" fontId="11" fillId="22" borderId="234" xfId="0" applyFont="1" applyFill="1" applyBorder="1" applyAlignment="1">
      <alignment horizontal="center" vertical="center"/>
    </xf>
    <xf numFmtId="0" fontId="11" fillId="22" borderId="42" xfId="0" applyFont="1" applyFill="1" applyBorder="1" applyAlignment="1">
      <alignment horizontal="center" vertical="center"/>
    </xf>
    <xf numFmtId="0" fontId="11" fillId="11" borderId="235" xfId="0" applyFont="1" applyFill="1" applyBorder="1" applyAlignment="1">
      <alignment horizontal="center" vertical="center"/>
    </xf>
    <xf numFmtId="0" fontId="11" fillId="11" borderId="75" xfId="0" applyFont="1" applyFill="1" applyBorder="1" applyAlignment="1">
      <alignment horizontal="center" vertical="center"/>
    </xf>
    <xf numFmtId="0" fontId="11" fillId="11" borderId="77" xfId="0" applyFont="1" applyFill="1" applyBorder="1" applyAlignment="1">
      <alignment horizontal="center" vertical="center"/>
    </xf>
    <xf numFmtId="0" fontId="11" fillId="11" borderId="42" xfId="0" applyFont="1" applyFill="1" applyBorder="1" applyAlignment="1">
      <alignment horizontal="center" vertical="center"/>
    </xf>
    <xf numFmtId="0" fontId="11" fillId="13" borderId="236" xfId="0" applyFont="1" applyFill="1" applyBorder="1" applyAlignment="1">
      <alignment horizontal="center" vertical="center"/>
    </xf>
    <xf numFmtId="0" fontId="11" fillId="14" borderId="82" xfId="0" applyFont="1" applyFill="1" applyBorder="1"/>
    <xf numFmtId="0" fontId="11" fillId="13" borderId="77" xfId="0" applyFont="1" applyFill="1" applyBorder="1" applyAlignment="1">
      <alignment horizontal="center" vertical="center" wrapText="1"/>
    </xf>
    <xf numFmtId="0" fontId="11" fillId="14" borderId="159" xfId="0" applyFont="1" applyFill="1" applyBorder="1"/>
    <xf numFmtId="0" fontId="8" fillId="0" borderId="0" xfId="0" quotePrefix="1" applyFont="1" applyAlignment="1">
      <alignment horizontal="left" vertical="center"/>
    </xf>
    <xf numFmtId="0" fontId="6" fillId="0" borderId="0" xfId="0" applyFont="1" applyFill="1" applyBorder="1" applyAlignment="1">
      <alignment horizontal="center" vertical="center" wrapText="1"/>
    </xf>
    <xf numFmtId="0" fontId="0" fillId="28" borderId="10" xfId="0" applyFill="1" applyBorder="1"/>
    <xf numFmtId="0" fontId="0" fillId="29" borderId="10" xfId="0" applyFill="1" applyBorder="1"/>
    <xf numFmtId="0" fontId="27" fillId="9" borderId="10" xfId="0" applyFont="1" applyFill="1" applyBorder="1" applyAlignment="1">
      <alignment horizontal="center"/>
    </xf>
    <xf numFmtId="0" fontId="31" fillId="9" borderId="10" xfId="0" applyFont="1" applyFill="1" applyBorder="1" applyAlignment="1">
      <alignment horizontal="center"/>
    </xf>
    <xf numFmtId="0" fontId="7" fillId="0" borderId="0" xfId="0" applyFont="1" applyFill="1" applyAlignment="1">
      <alignment horizontal="center" vertical="center"/>
    </xf>
    <xf numFmtId="0" fontId="11" fillId="28" borderId="26" xfId="0" applyFont="1" applyFill="1" applyBorder="1" applyAlignment="1">
      <alignment horizontal="center" vertical="center"/>
    </xf>
    <xf numFmtId="0" fontId="49" fillId="9" borderId="65" xfId="0" applyFont="1" applyFill="1" applyBorder="1" applyAlignment="1">
      <alignment horizontal="center" vertical="center"/>
    </xf>
    <xf numFmtId="0" fontId="49" fillId="9" borderId="11" xfId="0" applyFont="1" applyFill="1" applyBorder="1" applyAlignment="1">
      <alignment horizontal="center" vertical="center"/>
    </xf>
    <xf numFmtId="0" fontId="49" fillId="9" borderId="60" xfId="0" applyFont="1" applyFill="1" applyBorder="1" applyAlignment="1">
      <alignment horizontal="center" vertical="center"/>
    </xf>
    <xf numFmtId="0" fontId="49" fillId="9" borderId="75" xfId="0" applyFont="1" applyFill="1" applyBorder="1" applyAlignment="1">
      <alignment horizontal="center" vertical="center"/>
    </xf>
    <xf numFmtId="0" fontId="49" fillId="9" borderId="44" xfId="0" applyFont="1" applyFill="1" applyBorder="1" applyAlignment="1">
      <alignment horizontal="center" vertical="center"/>
    </xf>
    <xf numFmtId="0" fontId="49" fillId="9" borderId="43" xfId="0" applyFont="1" applyFill="1" applyBorder="1" applyAlignment="1">
      <alignment horizontal="center" vertical="center"/>
    </xf>
    <xf numFmtId="0" fontId="49" fillId="9" borderId="46" xfId="0" applyFont="1" applyFill="1" applyBorder="1" applyAlignment="1">
      <alignment horizontal="center" vertical="center"/>
    </xf>
    <xf numFmtId="0" fontId="49" fillId="9" borderId="41" xfId="0" applyFont="1" applyFill="1" applyBorder="1" applyAlignment="1">
      <alignment horizontal="center" vertical="center"/>
    </xf>
    <xf numFmtId="0" fontId="49" fillId="9" borderId="47" xfId="0" applyFont="1" applyFill="1" applyBorder="1" applyAlignment="1">
      <alignment horizontal="center" vertical="center"/>
    </xf>
    <xf numFmtId="0" fontId="11" fillId="29" borderId="47" xfId="0" applyFont="1" applyFill="1" applyBorder="1" applyAlignment="1">
      <alignment horizontal="center" vertical="center"/>
    </xf>
    <xf numFmtId="0" fontId="11" fillId="29" borderId="42" xfId="0" applyFont="1" applyFill="1" applyBorder="1" applyAlignment="1">
      <alignment horizontal="center" vertical="center"/>
    </xf>
    <xf numFmtId="0" fontId="49" fillId="3" borderId="46" xfId="0" applyFont="1" applyFill="1" applyBorder="1" applyAlignment="1">
      <alignment horizontal="center" vertical="center"/>
    </xf>
    <xf numFmtId="0" fontId="49" fillId="3" borderId="41" xfId="0" applyFont="1" applyFill="1" applyBorder="1" applyAlignment="1">
      <alignment horizontal="center" vertical="center"/>
    </xf>
    <xf numFmtId="0" fontId="49" fillId="3" borderId="47" xfId="0" applyFont="1" applyFill="1" applyBorder="1" applyAlignment="1">
      <alignment horizontal="center" vertical="center"/>
    </xf>
    <xf numFmtId="0" fontId="49" fillId="3" borderId="42" xfId="0" applyFont="1" applyFill="1" applyBorder="1" applyAlignment="1">
      <alignment horizontal="center" vertical="center"/>
    </xf>
    <xf numFmtId="0" fontId="49" fillId="23" borderId="65" xfId="0" applyFont="1" applyFill="1" applyBorder="1" applyAlignment="1">
      <alignment horizontal="center" vertical="center" wrapText="1"/>
    </xf>
    <xf numFmtId="0" fontId="49" fillId="23" borderId="11" xfId="0" applyFont="1" applyFill="1" applyBorder="1" applyAlignment="1">
      <alignment horizontal="center" vertical="center" wrapText="1"/>
    </xf>
    <xf numFmtId="0" fontId="49" fillId="23" borderId="46" xfId="0" applyFont="1" applyFill="1" applyBorder="1" applyAlignment="1">
      <alignment horizontal="center" vertical="center" wrapText="1"/>
    </xf>
    <xf numFmtId="0" fontId="49" fillId="23" borderId="41" xfId="0" applyFont="1" applyFill="1" applyBorder="1" applyAlignment="1">
      <alignment horizontal="center" vertical="center" wrapText="1"/>
    </xf>
    <xf numFmtId="0" fontId="49" fillId="23" borderId="47" xfId="0" applyFont="1" applyFill="1" applyBorder="1" applyAlignment="1">
      <alignment horizontal="center" vertical="center"/>
    </xf>
    <xf numFmtId="0" fontId="49" fillId="23" borderId="42" xfId="0" applyFont="1" applyFill="1" applyBorder="1" applyAlignment="1">
      <alignment horizontal="center" vertical="center"/>
    </xf>
    <xf numFmtId="0" fontId="49" fillId="23" borderId="47" xfId="0" applyFont="1" applyFill="1" applyBorder="1" applyAlignment="1">
      <alignment horizontal="center" vertical="center" wrapText="1"/>
    </xf>
    <xf numFmtId="0" fontId="49" fillId="23" borderId="42" xfId="0" applyFont="1" applyFill="1" applyBorder="1" applyAlignment="1">
      <alignment horizontal="center" vertical="center" wrapText="1"/>
    </xf>
    <xf numFmtId="0" fontId="49" fillId="22" borderId="47" xfId="0" applyFont="1" applyFill="1" applyBorder="1" applyAlignment="1">
      <alignment horizontal="center" vertical="center"/>
    </xf>
    <xf numFmtId="0" fontId="49" fillId="22" borderId="42" xfId="0" applyFont="1" applyFill="1" applyBorder="1" applyAlignment="1">
      <alignment horizontal="center" vertical="center"/>
    </xf>
    <xf numFmtId="0" fontId="49" fillId="11" borderId="46" xfId="0" applyFont="1" applyFill="1" applyBorder="1" applyAlignment="1">
      <alignment horizontal="center" vertical="center"/>
    </xf>
    <xf numFmtId="0" fontId="49" fillId="11" borderId="41" xfId="0" applyFont="1" applyFill="1" applyBorder="1" applyAlignment="1">
      <alignment horizontal="center" vertical="center"/>
    </xf>
    <xf numFmtId="0" fontId="49" fillId="11" borderId="47" xfId="0" applyFont="1" applyFill="1" applyBorder="1" applyAlignment="1">
      <alignment horizontal="center" vertical="center"/>
    </xf>
    <xf numFmtId="0" fontId="49" fillId="11" borderId="42" xfId="0" applyFont="1" applyFill="1" applyBorder="1" applyAlignment="1">
      <alignment horizontal="center" vertical="center"/>
    </xf>
    <xf numFmtId="0" fontId="49" fillId="11" borderId="55" xfId="0" applyFont="1" applyFill="1" applyBorder="1" applyAlignment="1">
      <alignment horizontal="center" vertical="center"/>
    </xf>
    <xf numFmtId="0" fontId="49" fillId="11" borderId="77" xfId="0" applyFont="1" applyFill="1" applyBorder="1" applyAlignment="1">
      <alignment horizontal="center" vertical="center"/>
    </xf>
    <xf numFmtId="0" fontId="49" fillId="13" borderId="55" xfId="0" applyFont="1" applyFill="1" applyBorder="1" applyAlignment="1">
      <alignment horizontal="center" vertical="center" wrapText="1"/>
    </xf>
    <xf numFmtId="0" fontId="49" fillId="13" borderId="77" xfId="0" applyFont="1" applyFill="1" applyBorder="1" applyAlignment="1">
      <alignment horizontal="center" vertical="center" wrapText="1"/>
    </xf>
    <xf numFmtId="0" fontId="11" fillId="29" borderId="55" xfId="0" applyFont="1" applyFill="1" applyBorder="1" applyAlignment="1">
      <alignment horizontal="center" vertical="center" wrapText="1"/>
    </xf>
    <xf numFmtId="0" fontId="11" fillId="29" borderId="77" xfId="0" applyFont="1" applyFill="1" applyBorder="1" applyAlignment="1">
      <alignment horizontal="center" vertical="center" wrapText="1"/>
    </xf>
    <xf numFmtId="0" fontId="1" fillId="14" borderId="1" xfId="0" applyFont="1" applyFill="1" applyBorder="1" applyAlignment="1">
      <alignment horizontal="center" vertical="center"/>
    </xf>
    <xf numFmtId="0" fontId="7" fillId="9" borderId="237" xfId="0" applyFont="1" applyFill="1" applyBorder="1" applyAlignment="1">
      <alignment horizontal="left" vertical="center"/>
    </xf>
    <xf numFmtId="0" fontId="0" fillId="14" borderId="238" xfId="0" applyFill="1" applyBorder="1" applyAlignment="1">
      <alignment vertical="center"/>
    </xf>
    <xf numFmtId="0" fontId="0" fillId="9" borderId="239" xfId="0" applyFill="1" applyBorder="1" applyAlignment="1">
      <alignment horizontal="left" vertical="center"/>
    </xf>
    <xf numFmtId="0" fontId="0" fillId="9" borderId="240" xfId="0" applyFill="1" applyBorder="1" applyAlignment="1">
      <alignment horizontal="left" vertical="center"/>
    </xf>
    <xf numFmtId="0" fontId="0" fillId="9" borderId="241" xfId="0" applyFill="1" applyBorder="1" applyAlignment="1">
      <alignment horizontal="left" vertical="center"/>
    </xf>
    <xf numFmtId="0" fontId="0" fillId="14" borderId="242" xfId="0" applyFill="1" applyBorder="1" applyAlignment="1">
      <alignment horizontal="left" vertical="center"/>
    </xf>
    <xf numFmtId="0" fontId="0" fillId="9" borderId="65" xfId="0" applyFill="1" applyBorder="1" applyAlignment="1">
      <alignment horizontal="left" vertical="center"/>
    </xf>
    <xf numFmtId="0" fontId="0" fillId="9" borderId="60" xfId="0" applyFill="1" applyBorder="1" applyAlignment="1">
      <alignment horizontal="left" vertical="center"/>
    </xf>
    <xf numFmtId="0" fontId="0" fillId="9" borderId="44" xfId="0" applyFill="1" applyBorder="1" applyAlignment="1">
      <alignment horizontal="left" vertical="center"/>
    </xf>
    <xf numFmtId="0" fontId="0" fillId="9" borderId="243" xfId="0" applyFill="1" applyBorder="1" applyAlignment="1">
      <alignment horizontal="left" vertical="center"/>
    </xf>
    <xf numFmtId="0" fontId="7" fillId="3" borderId="204" xfId="0" applyFont="1" applyFill="1" applyBorder="1" applyAlignment="1">
      <alignment horizontal="left" vertical="center"/>
    </xf>
    <xf numFmtId="0" fontId="0" fillId="14" borderId="238" xfId="0" applyFill="1" applyBorder="1" applyAlignment="1">
      <alignment horizontal="left" vertical="center"/>
    </xf>
    <xf numFmtId="0" fontId="0" fillId="3" borderId="239" xfId="0" applyFill="1" applyBorder="1" applyAlignment="1">
      <alignment horizontal="left" vertical="center"/>
    </xf>
    <xf numFmtId="0" fontId="0" fillId="3" borderId="240" xfId="0" applyFill="1" applyBorder="1" applyAlignment="1">
      <alignment horizontal="left" vertical="center"/>
    </xf>
    <xf numFmtId="0" fontId="0" fillId="3" borderId="241" xfId="0" applyFill="1" applyBorder="1" applyAlignment="1">
      <alignment horizontal="left" vertical="center"/>
    </xf>
    <xf numFmtId="0" fontId="0" fillId="3" borderId="244" xfId="0" applyFill="1" applyBorder="1" applyAlignment="1">
      <alignment horizontal="left" vertical="center"/>
    </xf>
    <xf numFmtId="0" fontId="7" fillId="23" borderId="215" xfId="0" applyFont="1" applyFill="1" applyBorder="1" applyAlignment="1">
      <alignment horizontal="left" vertical="center"/>
    </xf>
    <xf numFmtId="0" fontId="0" fillId="23" borderId="244" xfId="0" applyFill="1" applyBorder="1" applyAlignment="1">
      <alignment horizontal="left" vertical="center" wrapText="1"/>
    </xf>
    <xf numFmtId="0" fontId="20" fillId="23" borderId="245" xfId="0" applyFont="1" applyFill="1" applyBorder="1" applyAlignment="1">
      <alignment horizontal="left" vertical="center" wrapText="1"/>
    </xf>
    <xf numFmtId="0" fontId="0" fillId="23" borderId="240" xfId="0" applyFill="1" applyBorder="1" applyAlignment="1">
      <alignment horizontal="left" vertical="center" wrapText="1"/>
    </xf>
    <xf numFmtId="0" fontId="20" fillId="23" borderId="241" xfId="0" applyFont="1" applyFill="1" applyBorder="1" applyAlignment="1">
      <alignment horizontal="left" vertical="center" wrapText="1"/>
    </xf>
    <xf numFmtId="0" fontId="0" fillId="23" borderId="240" xfId="0" applyFill="1" applyBorder="1" applyAlignment="1">
      <alignment horizontal="left" vertical="center"/>
    </xf>
    <xf numFmtId="0" fontId="0" fillId="23" borderId="241" xfId="0" applyFill="1" applyBorder="1" applyAlignment="1">
      <alignment horizontal="left" vertical="center" wrapText="1"/>
    </xf>
    <xf numFmtId="0" fontId="0" fillId="23" borderId="239" xfId="0" applyFill="1" applyBorder="1" applyAlignment="1">
      <alignment horizontal="left" vertical="center" wrapText="1"/>
    </xf>
    <xf numFmtId="0" fontId="7" fillId="22" borderId="218" xfId="0" applyFont="1" applyFill="1" applyBorder="1" applyAlignment="1">
      <alignment horizontal="left" vertical="center"/>
    </xf>
    <xf numFmtId="0" fontId="0" fillId="22" borderId="240" xfId="0" applyFill="1" applyBorder="1" applyAlignment="1">
      <alignment horizontal="left" vertical="center"/>
    </xf>
    <xf numFmtId="0" fontId="0" fillId="22" borderId="243" xfId="0" applyFill="1" applyBorder="1" applyAlignment="1">
      <alignment horizontal="left" vertical="center"/>
    </xf>
    <xf numFmtId="0" fontId="7" fillId="11" borderId="222" xfId="0" applyFont="1" applyFill="1" applyBorder="1" applyAlignment="1">
      <alignment horizontal="left" vertical="center"/>
    </xf>
    <xf numFmtId="0" fontId="0" fillId="11" borderId="239" xfId="0" applyFill="1" applyBorder="1" applyAlignment="1">
      <alignment horizontal="left" vertical="center"/>
    </xf>
    <xf numFmtId="0" fontId="0" fillId="11" borderId="243" xfId="0" applyFill="1" applyBorder="1" applyAlignment="1">
      <alignment horizontal="left" vertical="center"/>
    </xf>
    <xf numFmtId="0" fontId="0" fillId="11" borderId="244" xfId="0" applyFill="1" applyBorder="1" applyAlignment="1">
      <alignment horizontal="left" vertical="center"/>
    </xf>
    <xf numFmtId="0" fontId="0" fillId="11" borderId="240" xfId="0" applyFill="1" applyBorder="1" applyAlignment="1">
      <alignment horizontal="left" vertical="center"/>
    </xf>
    <xf numFmtId="0" fontId="0" fillId="11" borderId="241" xfId="0" applyFill="1" applyBorder="1" applyAlignment="1">
      <alignment horizontal="left" vertical="center"/>
    </xf>
    <xf numFmtId="0" fontId="7" fillId="13" borderId="225" xfId="0" applyFont="1" applyFill="1" applyBorder="1" applyAlignment="1">
      <alignment horizontal="left" vertical="center"/>
    </xf>
    <xf numFmtId="0" fontId="0" fillId="14" borderId="191" xfId="0" applyFill="1" applyBorder="1" applyAlignment="1">
      <alignment horizontal="left" vertical="center"/>
    </xf>
    <xf numFmtId="0" fontId="0" fillId="13" borderId="246" xfId="0" applyFill="1" applyBorder="1" applyAlignment="1">
      <alignment horizontal="left" vertical="center"/>
    </xf>
    <xf numFmtId="0" fontId="0" fillId="13" borderId="240" xfId="0" applyFill="1" applyBorder="1" applyAlignment="1">
      <alignment horizontal="left" vertical="center"/>
    </xf>
    <xf numFmtId="0" fontId="0" fillId="13" borderId="245" xfId="0" applyFill="1" applyBorder="1" applyAlignment="1">
      <alignment horizontal="left" vertical="center"/>
    </xf>
    <xf numFmtId="0" fontId="0" fillId="13" borderId="239" xfId="0" applyFill="1" applyBorder="1" applyAlignment="1">
      <alignment horizontal="left" vertical="center"/>
    </xf>
    <xf numFmtId="0" fontId="0" fillId="13" borderId="241" xfId="0" applyFill="1" applyBorder="1" applyAlignment="1">
      <alignment horizontal="left" vertical="center"/>
    </xf>
    <xf numFmtId="0" fontId="0" fillId="13" borderId="244" xfId="0" applyFill="1" applyBorder="1" applyAlignment="1">
      <alignment horizontal="left" vertical="center"/>
    </xf>
    <xf numFmtId="0" fontId="0" fillId="13" borderId="243" xfId="0" applyFill="1" applyBorder="1" applyAlignment="1">
      <alignment horizontal="left" vertical="center"/>
    </xf>
    <xf numFmtId="0" fontId="6" fillId="0" borderId="247" xfId="0" applyFont="1" applyBorder="1" applyAlignment="1">
      <alignment horizontal="left" vertical="center"/>
    </xf>
    <xf numFmtId="0" fontId="9" fillId="19" borderId="0" xfId="0" applyFont="1" applyFill="1" applyBorder="1" applyAlignment="1">
      <alignment horizontal="center"/>
    </xf>
    <xf numFmtId="164" fontId="10" fillId="0" borderId="0" xfId="0" applyNumberFormat="1" applyFont="1" applyBorder="1"/>
    <xf numFmtId="164" fontId="62" fillId="0" borderId="1" xfId="0" applyNumberFormat="1" applyFont="1" applyBorder="1" applyAlignment="1">
      <alignment horizontal="center" vertical="center"/>
    </xf>
    <xf numFmtId="164" fontId="25" fillId="14" borderId="32"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1" fontId="58" fillId="0" borderId="0" xfId="0" applyNumberFormat="1" applyFont="1" applyFill="1" applyBorder="1" applyAlignment="1">
      <alignment horizontal="center" vertical="center"/>
    </xf>
    <xf numFmtId="0" fontId="7" fillId="3" borderId="206" xfId="0" applyFont="1" applyFill="1" applyBorder="1" applyAlignment="1">
      <alignment horizontal="center" vertical="center"/>
    </xf>
    <xf numFmtId="0" fontId="7" fillId="3" borderId="200" xfId="0" applyFont="1" applyFill="1" applyBorder="1" applyAlignment="1">
      <alignment horizontal="center" vertical="center"/>
    </xf>
    <xf numFmtId="164" fontId="25" fillId="14" borderId="57" xfId="0" applyNumberFormat="1" applyFont="1" applyFill="1" applyBorder="1" applyAlignment="1">
      <alignment horizontal="center" vertical="center"/>
    </xf>
    <xf numFmtId="1" fontId="1" fillId="3" borderId="248" xfId="0" applyNumberFormat="1" applyFont="1" applyFill="1" applyBorder="1" applyAlignment="1">
      <alignment horizontal="center" vertical="center"/>
    </xf>
    <xf numFmtId="164" fontId="0" fillId="3" borderId="61" xfId="0" applyNumberFormat="1" applyFont="1" applyFill="1" applyBorder="1" applyAlignment="1">
      <alignment horizontal="center" vertical="center"/>
    </xf>
    <xf numFmtId="0" fontId="12" fillId="3" borderId="63" xfId="0" applyFont="1" applyFill="1" applyBorder="1" applyAlignment="1">
      <alignment horizontal="center" vertical="center"/>
    </xf>
    <xf numFmtId="164" fontId="25" fillId="3" borderId="64" xfId="0" applyNumberFormat="1" applyFont="1" applyFill="1" applyBorder="1" applyAlignment="1">
      <alignment horizontal="center" vertical="center"/>
    </xf>
    <xf numFmtId="164" fontId="0" fillId="23" borderId="61" xfId="0" applyNumberFormat="1" applyFont="1" applyFill="1" applyBorder="1" applyAlignment="1">
      <alignment horizontal="center" vertical="center"/>
    </xf>
    <xf numFmtId="0" fontId="11" fillId="23" borderId="61" xfId="0" applyFont="1" applyFill="1" applyBorder="1" applyAlignment="1">
      <alignment horizontal="center" vertical="center"/>
    </xf>
    <xf numFmtId="0" fontId="7" fillId="22" borderId="220" xfId="0" applyFont="1" applyFill="1" applyBorder="1" applyAlignment="1">
      <alignment horizontal="center" vertical="center"/>
    </xf>
    <xf numFmtId="0" fontId="7" fillId="22" borderId="188" xfId="0" applyFont="1" applyFill="1" applyBorder="1" applyAlignment="1">
      <alignment horizontal="center" vertical="center"/>
    </xf>
    <xf numFmtId="1" fontId="1" fillId="22" borderId="249" xfId="0" applyNumberFormat="1" applyFont="1" applyFill="1" applyBorder="1" applyAlignment="1">
      <alignment horizontal="center" vertical="center"/>
    </xf>
    <xf numFmtId="164" fontId="25" fillId="22" borderId="64" xfId="0" applyNumberFormat="1" applyFont="1" applyFill="1" applyBorder="1" applyAlignment="1">
      <alignment horizontal="center" vertical="center"/>
    </xf>
    <xf numFmtId="0" fontId="7" fillId="11" borderId="224" xfId="0" applyFont="1" applyFill="1" applyBorder="1" applyAlignment="1">
      <alignment horizontal="center" vertical="center"/>
    </xf>
    <xf numFmtId="0" fontId="7" fillId="11" borderId="202" xfId="0" applyFont="1" applyFill="1" applyBorder="1" applyAlignment="1">
      <alignment horizontal="center" vertical="center"/>
    </xf>
    <xf numFmtId="1" fontId="1" fillId="11" borderId="250" xfId="0" applyNumberFormat="1" applyFont="1" applyFill="1" applyBorder="1" applyAlignment="1">
      <alignment horizontal="center" vertical="center"/>
    </xf>
    <xf numFmtId="164" fontId="25" fillId="11" borderId="64" xfId="0" applyNumberFormat="1" applyFont="1" applyFill="1" applyBorder="1" applyAlignment="1">
      <alignment horizontal="center" vertical="center"/>
    </xf>
    <xf numFmtId="0" fontId="7" fillId="30" borderId="226" xfId="0" applyFont="1" applyFill="1" applyBorder="1" applyAlignment="1">
      <alignment horizontal="center" vertical="center"/>
    </xf>
    <xf numFmtId="0" fontId="7" fillId="30" borderId="193" xfId="0" applyFont="1" applyFill="1" applyBorder="1" applyAlignment="1">
      <alignment horizontal="center" vertical="center"/>
    </xf>
    <xf numFmtId="1" fontId="1" fillId="30" borderId="251" xfId="0" applyNumberFormat="1" applyFont="1" applyFill="1" applyBorder="1" applyAlignment="1">
      <alignment horizontal="center" vertical="center"/>
    </xf>
    <xf numFmtId="0" fontId="1" fillId="14" borderId="252" xfId="0" applyFont="1" applyFill="1" applyBorder="1" applyAlignment="1">
      <alignment horizontal="center" vertical="center"/>
    </xf>
    <xf numFmtId="0" fontId="0" fillId="13" borderId="36" xfId="0" applyFill="1" applyBorder="1"/>
    <xf numFmtId="0" fontId="1" fillId="13" borderId="47" xfId="0" applyFont="1" applyFill="1" applyBorder="1" applyAlignment="1">
      <alignment horizontal="center" vertical="center"/>
    </xf>
    <xf numFmtId="0" fontId="1" fillId="13" borderId="36" xfId="0" applyFont="1" applyFill="1" applyBorder="1" applyAlignment="1">
      <alignment horizontal="center" vertical="center"/>
    </xf>
    <xf numFmtId="0" fontId="9" fillId="19" borderId="0" xfId="0" applyFont="1" applyFill="1" applyBorder="1" applyAlignment="1">
      <alignment horizontal="center" vertical="center"/>
    </xf>
    <xf numFmtId="0" fontId="10" fillId="0" borderId="0" xfId="0" applyFont="1" applyAlignment="1">
      <alignment horizontal="center"/>
    </xf>
    <xf numFmtId="0" fontId="27" fillId="13" borderId="47" xfId="0" applyFont="1" applyFill="1" applyBorder="1" applyAlignment="1">
      <alignment horizontal="center" vertical="center" wrapText="1"/>
    </xf>
    <xf numFmtId="0" fontId="12" fillId="15" borderId="27" xfId="0" applyFont="1" applyFill="1" applyBorder="1" applyAlignment="1">
      <alignment horizontal="center" vertical="center"/>
    </xf>
    <xf numFmtId="0" fontId="59" fillId="0" borderId="0" xfId="0" applyFont="1" applyAlignment="1">
      <alignment horizontal="center"/>
    </xf>
    <xf numFmtId="0" fontId="1" fillId="14" borderId="1" xfId="0" applyFont="1" applyFill="1" applyBorder="1" applyAlignment="1">
      <alignment horizontal="center" vertical="center"/>
    </xf>
    <xf numFmtId="0" fontId="11" fillId="13" borderId="47" xfId="0" applyFont="1" applyFill="1" applyBorder="1" applyAlignment="1">
      <alignment horizontal="center" vertical="center" wrapText="1"/>
    </xf>
    <xf numFmtId="0" fontId="11" fillId="13" borderId="42" xfId="0" applyFont="1" applyFill="1" applyBorder="1" applyAlignment="1">
      <alignment horizontal="center" vertical="center" wrapText="1"/>
    </xf>
    <xf numFmtId="164" fontId="12" fillId="13" borderId="62" xfId="0" applyNumberFormat="1" applyFont="1" applyFill="1" applyBorder="1" applyAlignment="1">
      <alignment horizontal="center" vertical="center"/>
    </xf>
    <xf numFmtId="164" fontId="12" fillId="13" borderId="94" xfId="0" applyNumberFormat="1" applyFont="1" applyFill="1" applyBorder="1" applyAlignment="1">
      <alignment horizontal="center" vertical="center"/>
    </xf>
    <xf numFmtId="0" fontId="0" fillId="13" borderId="40" xfId="0" applyFill="1" applyBorder="1"/>
    <xf numFmtId="0" fontId="0" fillId="13" borderId="253" xfId="0" applyFill="1" applyBorder="1" applyAlignment="1">
      <alignment horizontal="left" vertical="center"/>
    </xf>
    <xf numFmtId="0" fontId="11" fillId="15" borderId="27" xfId="0" applyFont="1" applyFill="1" applyBorder="1" applyAlignment="1">
      <alignment horizontal="center" vertical="center"/>
    </xf>
    <xf numFmtId="0" fontId="11" fillId="22" borderId="75" xfId="0" applyFont="1" applyFill="1" applyBorder="1" applyAlignment="1">
      <alignment horizontal="center" vertical="center"/>
    </xf>
    <xf numFmtId="0" fontId="11" fillId="15" borderId="49" xfId="0" applyFont="1" applyFill="1" applyBorder="1" applyAlignment="1">
      <alignment horizontal="center" vertical="center"/>
    </xf>
    <xf numFmtId="164" fontId="11" fillId="9" borderId="30" xfId="0" applyNumberFormat="1" applyFont="1" applyFill="1" applyBorder="1" applyAlignment="1">
      <alignment horizontal="left" vertical="top" wrapText="1"/>
    </xf>
    <xf numFmtId="0" fontId="11" fillId="15" borderId="50" xfId="0" applyFont="1" applyFill="1" applyBorder="1" applyAlignment="1">
      <alignment horizontal="center" vertical="center"/>
    </xf>
    <xf numFmtId="0" fontId="0" fillId="9" borderId="91" xfId="0" applyFill="1" applyBorder="1" applyAlignment="1">
      <alignment horizontal="left" vertical="top"/>
    </xf>
    <xf numFmtId="0" fontId="0" fillId="9" borderId="92" xfId="0" applyFill="1" applyBorder="1" applyAlignment="1">
      <alignment horizontal="left" vertical="top"/>
    </xf>
    <xf numFmtId="164" fontId="11" fillId="9" borderId="25" xfId="0" quotePrefix="1" applyNumberFormat="1" applyFont="1" applyFill="1" applyBorder="1" applyAlignment="1">
      <alignment horizontal="left" vertical="top" wrapText="1"/>
    </xf>
    <xf numFmtId="0" fontId="0" fillId="9" borderId="221" xfId="0" applyFill="1" applyBorder="1" applyAlignment="1">
      <alignment horizontal="left" vertical="top"/>
    </xf>
    <xf numFmtId="0" fontId="11" fillId="9" borderId="60" xfId="0" applyFont="1" applyFill="1" applyBorder="1" applyAlignment="1">
      <alignment horizontal="center" vertical="center"/>
    </xf>
    <xf numFmtId="0" fontId="11" fillId="13" borderId="43"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70" fillId="9" borderId="203" xfId="0" applyFont="1" applyFill="1" applyBorder="1" applyAlignment="1">
      <alignment horizontal="center" vertical="center"/>
    </xf>
    <xf numFmtId="0" fontId="70" fillId="9" borderId="231" xfId="0" applyFont="1" applyFill="1" applyBorder="1" applyAlignment="1">
      <alignment horizontal="center" vertical="center"/>
    </xf>
    <xf numFmtId="0" fontId="25" fillId="0" borderId="0" xfId="0" applyFont="1" applyFill="1" applyBorder="1"/>
    <xf numFmtId="0" fontId="59" fillId="0" borderId="0" xfId="0" applyFont="1" applyFill="1" applyBorder="1"/>
    <xf numFmtId="0" fontId="59" fillId="0" borderId="0" xfId="0" applyFont="1" applyFill="1" applyBorder="1" applyAlignment="1">
      <alignment horizontal="center"/>
    </xf>
    <xf numFmtId="164" fontId="12" fillId="23" borderId="68" xfId="0" applyNumberFormat="1" applyFont="1" applyFill="1" applyBorder="1" applyAlignment="1">
      <alignment horizontal="center" vertical="center"/>
    </xf>
    <xf numFmtId="0" fontId="11" fillId="13" borderId="95" xfId="0" applyFont="1" applyFill="1" applyBorder="1" applyAlignment="1">
      <alignment horizontal="center" vertical="center"/>
    </xf>
    <xf numFmtId="164" fontId="11" fillId="9" borderId="27" xfId="0" quotePrefix="1" applyNumberFormat="1" applyFont="1" applyFill="1" applyBorder="1" applyAlignment="1">
      <alignment horizontal="left" vertical="top" wrapText="1"/>
    </xf>
    <xf numFmtId="164" fontId="11" fillId="9" borderId="30" xfId="0" quotePrefix="1" applyNumberFormat="1" applyFont="1" applyFill="1" applyBorder="1" applyAlignment="1">
      <alignment horizontal="left" vertical="top" wrapText="1"/>
    </xf>
    <xf numFmtId="164" fontId="23" fillId="3" borderId="27" xfId="0" quotePrefix="1" applyNumberFormat="1" applyFont="1" applyFill="1" applyBorder="1" applyAlignment="1">
      <alignment horizontal="left" vertical="top" wrapText="1"/>
    </xf>
    <xf numFmtId="0" fontId="23" fillId="3" borderId="27" xfId="0" applyFont="1" applyFill="1" applyBorder="1" applyAlignment="1">
      <alignment horizontal="left" vertical="top" wrapText="1"/>
    </xf>
    <xf numFmtId="164" fontId="23" fillId="3" borderId="30" xfId="0" quotePrefix="1" applyNumberFormat="1" applyFont="1" applyFill="1" applyBorder="1" applyAlignment="1">
      <alignment horizontal="left" vertical="top" wrapText="1"/>
    </xf>
    <xf numFmtId="164" fontId="11" fillId="3" borderId="30" xfId="0" quotePrefix="1" applyNumberFormat="1" applyFont="1" applyFill="1" applyBorder="1" applyAlignment="1">
      <alignment horizontal="left" vertical="top" wrapText="1"/>
    </xf>
    <xf numFmtId="0" fontId="11" fillId="3" borderId="25" xfId="0" applyFont="1" applyFill="1" applyBorder="1" applyAlignment="1">
      <alignment horizontal="left" vertical="top" wrapText="1"/>
    </xf>
    <xf numFmtId="0" fontId="11" fillId="3" borderId="27" xfId="0" applyFont="1" applyFill="1" applyBorder="1" applyAlignment="1">
      <alignment horizontal="left" vertical="top" wrapText="1"/>
    </xf>
    <xf numFmtId="0" fontId="11" fillId="3" borderId="30" xfId="0" quotePrefix="1" applyFont="1" applyFill="1" applyBorder="1" applyAlignment="1">
      <alignment horizontal="left" vertical="center" wrapText="1"/>
    </xf>
    <xf numFmtId="1" fontId="17" fillId="23" borderId="217" xfId="0" applyNumberFormat="1" applyFont="1" applyFill="1" applyBorder="1" applyAlignment="1">
      <alignment horizontal="center" vertical="center"/>
    </xf>
    <xf numFmtId="0" fontId="27" fillId="0" borderId="36" xfId="0" applyFont="1" applyFill="1" applyBorder="1" applyAlignment="1">
      <alignment horizontal="right"/>
    </xf>
    <xf numFmtId="0" fontId="31" fillId="0" borderId="36" xfId="0" applyFont="1" applyFill="1" applyBorder="1" applyAlignment="1">
      <alignment horizontal="left" vertical="center"/>
    </xf>
    <xf numFmtId="0" fontId="46" fillId="0" borderId="0" xfId="0" applyFont="1" applyFill="1" applyBorder="1" applyAlignment="1">
      <alignment vertical="center"/>
    </xf>
    <xf numFmtId="0" fontId="46" fillId="0" borderId="36" xfId="0" applyFont="1" applyFill="1" applyBorder="1" applyAlignment="1">
      <alignment vertical="center"/>
    </xf>
    <xf numFmtId="0" fontId="27" fillId="0" borderId="64" xfId="0" applyFont="1" applyBorder="1" applyAlignment="1">
      <alignment horizontal="center" vertical="center"/>
    </xf>
    <xf numFmtId="0" fontId="27" fillId="0" borderId="4" xfId="0" applyFont="1" applyBorder="1" applyAlignment="1">
      <alignment horizontal="center" vertical="center"/>
    </xf>
    <xf numFmtId="12" fontId="27" fillId="0" borderId="4" xfId="0" applyNumberFormat="1" applyFont="1" applyBorder="1" applyAlignment="1"/>
    <xf numFmtId="0" fontId="31" fillId="0" borderId="36" xfId="0" applyFont="1" applyFill="1" applyBorder="1" applyAlignment="1">
      <alignment vertical="center"/>
    </xf>
    <xf numFmtId="0" fontId="46" fillId="0" borderId="255" xfId="0" applyFont="1" applyFill="1" applyBorder="1" applyAlignment="1">
      <alignment vertical="center"/>
    </xf>
    <xf numFmtId="0" fontId="27" fillId="0" borderId="255" xfId="0" applyFont="1" applyFill="1" applyBorder="1" applyAlignment="1">
      <alignment horizontal="right"/>
    </xf>
    <xf numFmtId="0" fontId="31" fillId="0" borderId="255" xfId="0" applyFont="1" applyFill="1" applyBorder="1" applyAlignment="1">
      <alignment horizontal="left" vertical="center"/>
    </xf>
    <xf numFmtId="0" fontId="31" fillId="0" borderId="255" xfId="0" applyFont="1" applyFill="1" applyBorder="1" applyAlignment="1">
      <alignment vertical="center"/>
    </xf>
    <xf numFmtId="0" fontId="31" fillId="0" borderId="256" xfId="0" applyFont="1" applyFill="1" applyBorder="1" applyAlignment="1">
      <alignment vertical="center"/>
    </xf>
    <xf numFmtId="0" fontId="31" fillId="0" borderId="258" xfId="0" applyFont="1" applyFill="1" applyBorder="1" applyAlignment="1">
      <alignment vertical="center"/>
    </xf>
    <xf numFmtId="0" fontId="46" fillId="0" borderId="260" xfId="0" applyFont="1" applyFill="1" applyBorder="1" applyAlignment="1">
      <alignment vertical="center"/>
    </xf>
    <xf numFmtId="0" fontId="27" fillId="0" borderId="260" xfId="0" applyFont="1" applyFill="1" applyBorder="1" applyAlignment="1">
      <alignment horizontal="right"/>
    </xf>
    <xf numFmtId="0" fontId="31" fillId="0" borderId="260" xfId="0" applyFont="1" applyFill="1" applyBorder="1" applyAlignment="1">
      <alignment horizontal="left" vertical="center"/>
    </xf>
    <xf numFmtId="0" fontId="31" fillId="0" borderId="260" xfId="0" applyFont="1" applyFill="1" applyBorder="1" applyAlignment="1">
      <alignment vertical="center"/>
    </xf>
    <xf numFmtId="0" fontId="31" fillId="0" borderId="261" xfId="0" applyFont="1" applyFill="1" applyBorder="1" applyAlignment="1">
      <alignment vertical="center"/>
    </xf>
    <xf numFmtId="0" fontId="23" fillId="23" borderId="60" xfId="0" applyFont="1" applyFill="1" applyBorder="1" applyAlignment="1">
      <alignment horizontal="center" vertical="center" wrapText="1"/>
    </xf>
    <xf numFmtId="0" fontId="23" fillId="23" borderId="75" xfId="0" applyFont="1" applyFill="1" applyBorder="1" applyAlignment="1">
      <alignment horizontal="center" vertical="center" wrapText="1"/>
    </xf>
    <xf numFmtId="0" fontId="23" fillId="22" borderId="47" xfId="0" applyFont="1" applyFill="1" applyBorder="1" applyAlignment="1">
      <alignment horizontal="center" vertical="center"/>
    </xf>
    <xf numFmtId="0" fontId="23" fillId="22" borderId="42" xfId="0" applyFont="1" applyFill="1" applyBorder="1" applyAlignment="1">
      <alignment horizontal="center" vertical="center"/>
    </xf>
    <xf numFmtId="0" fontId="23" fillId="13" borderId="55" xfId="0" applyFont="1" applyFill="1" applyBorder="1" applyAlignment="1">
      <alignment horizontal="center" vertical="center" wrapText="1"/>
    </xf>
    <xf numFmtId="0" fontId="23" fillId="13" borderId="77" xfId="0" applyFont="1" applyFill="1" applyBorder="1" applyAlignment="1">
      <alignment horizontal="center" vertical="center" wrapText="1"/>
    </xf>
    <xf numFmtId="0" fontId="23" fillId="23" borderId="16" xfId="0" quotePrefix="1" applyFont="1" applyFill="1" applyBorder="1" applyAlignment="1">
      <alignment horizontal="left" vertical="top" wrapText="1"/>
    </xf>
    <xf numFmtId="0" fontId="23" fillId="23" borderId="30" xfId="0" quotePrefix="1" applyFont="1" applyFill="1" applyBorder="1" applyAlignment="1">
      <alignment horizontal="left" wrapText="1"/>
    </xf>
    <xf numFmtId="0" fontId="23" fillId="23" borderId="61" xfId="0" quotePrefix="1" applyFont="1" applyFill="1" applyBorder="1" applyAlignment="1">
      <alignment horizontal="left" vertical="top" wrapText="1"/>
    </xf>
    <xf numFmtId="0" fontId="23" fillId="23" borderId="27" xfId="0" quotePrefix="1" applyFont="1" applyFill="1" applyBorder="1" applyAlignment="1">
      <alignment horizontal="left" wrapText="1"/>
    </xf>
    <xf numFmtId="0" fontId="23" fillId="23" borderId="27" xfId="0" applyFont="1" applyFill="1" applyBorder="1" applyAlignment="1">
      <alignment horizontal="left" vertical="top" wrapText="1"/>
    </xf>
    <xf numFmtId="0" fontId="23" fillId="23" borderId="27" xfId="0" quotePrefix="1" applyFont="1" applyFill="1" applyBorder="1" applyAlignment="1">
      <alignment horizontal="left" vertical="top" wrapText="1"/>
    </xf>
    <xf numFmtId="0" fontId="11" fillId="23" borderId="27" xfId="0" applyFont="1" applyFill="1" applyBorder="1" applyAlignment="1">
      <alignment horizontal="left" vertical="top" wrapText="1"/>
    </xf>
    <xf numFmtId="0" fontId="11" fillId="23" borderId="30" xfId="0" applyFont="1" applyFill="1" applyBorder="1" applyAlignment="1">
      <alignment horizontal="left" vertical="top" wrapText="1"/>
    </xf>
    <xf numFmtId="0" fontId="1" fillId="14" borderId="10" xfId="0" applyFont="1" applyFill="1" applyBorder="1" applyAlignment="1">
      <alignment horizontal="center" vertical="top"/>
    </xf>
    <xf numFmtId="0" fontId="0" fillId="14" borderId="22" xfId="0" applyFont="1" applyFill="1" applyBorder="1" applyAlignment="1">
      <alignment horizontal="center" vertical="top"/>
    </xf>
    <xf numFmtId="0" fontId="11" fillId="23" borderId="25" xfId="0" applyFont="1" applyFill="1" applyBorder="1" applyAlignment="1">
      <alignment horizontal="left" vertical="top" wrapText="1"/>
    </xf>
    <xf numFmtId="0" fontId="7" fillId="22" borderId="219" xfId="0" applyFont="1" applyFill="1" applyBorder="1" applyAlignment="1">
      <alignment horizontal="center" vertical="top"/>
    </xf>
    <xf numFmtId="1" fontId="15" fillId="22" borderId="220" xfId="0" applyNumberFormat="1" applyFont="1" applyFill="1" applyBorder="1" applyAlignment="1">
      <alignment horizontal="center" vertical="top"/>
    </xf>
    <xf numFmtId="0" fontId="1" fillId="14" borderId="95" xfId="0" applyFont="1" applyFill="1" applyBorder="1" applyAlignment="1">
      <alignment horizontal="center" vertical="top"/>
    </xf>
    <xf numFmtId="0" fontId="0" fillId="14" borderId="183" xfId="0" applyFont="1" applyFill="1" applyBorder="1" applyAlignment="1">
      <alignment horizontal="center" vertical="top"/>
    </xf>
    <xf numFmtId="0" fontId="11" fillId="22" borderId="27" xfId="0" applyFont="1" applyFill="1" applyBorder="1" applyAlignment="1">
      <alignment horizontal="left" vertical="top" wrapText="1"/>
    </xf>
    <xf numFmtId="0" fontId="11" fillId="22" borderId="61" xfId="0" applyFont="1" applyFill="1" applyBorder="1" applyAlignment="1">
      <alignment horizontal="left" vertical="top" wrapText="1"/>
    </xf>
    <xf numFmtId="0" fontId="31" fillId="0" borderId="0" xfId="0" applyFont="1" applyFill="1" applyBorder="1" applyAlignment="1">
      <alignment horizontal="left" vertical="center"/>
    </xf>
    <xf numFmtId="9" fontId="44" fillId="0" borderId="144" xfId="0" applyNumberFormat="1" applyFont="1" applyFill="1" applyBorder="1" applyAlignment="1">
      <alignment horizontal="center" vertical="center"/>
    </xf>
    <xf numFmtId="0" fontId="0" fillId="0" borderId="0" xfId="0" applyFill="1" applyBorder="1" applyAlignment="1">
      <alignment horizontal="center" vertical="center" textRotation="90"/>
    </xf>
    <xf numFmtId="0" fontId="11" fillId="22" borderId="27" xfId="0" quotePrefix="1" applyFont="1" applyFill="1" applyBorder="1" applyAlignment="1">
      <alignment horizontal="left" vertical="top" wrapText="1"/>
    </xf>
    <xf numFmtId="0" fontId="11" fillId="11" borderId="30" xfId="0" applyFont="1" applyFill="1" applyBorder="1" applyAlignment="1">
      <alignment horizontal="left" vertical="center" wrapText="1"/>
    </xf>
    <xf numFmtId="0" fontId="11" fillId="11" borderId="25" xfId="0" applyFont="1" applyFill="1" applyBorder="1" applyAlignment="1">
      <alignment horizontal="left" vertical="top" wrapText="1"/>
    </xf>
    <xf numFmtId="0" fontId="11" fillId="11" borderId="61" xfId="0" applyFont="1" applyFill="1" applyBorder="1" applyAlignment="1">
      <alignment horizontal="left" vertical="top" wrapText="1"/>
    </xf>
    <xf numFmtId="0" fontId="23" fillId="11" borderId="30" xfId="0" applyFont="1" applyFill="1" applyBorder="1" applyAlignment="1">
      <alignment horizontal="left" vertical="top" wrapText="1"/>
    </xf>
    <xf numFmtId="0" fontId="11" fillId="11" borderId="27" xfId="0" quotePrefix="1" applyFont="1" applyFill="1" applyBorder="1" applyAlignment="1">
      <alignment horizontal="left" vertical="top" wrapText="1"/>
    </xf>
    <xf numFmtId="0" fontId="11" fillId="11" borderId="30" xfId="0" quotePrefix="1" applyFont="1" applyFill="1" applyBorder="1" applyAlignment="1">
      <alignment horizontal="left" vertical="top" wrapText="1"/>
    </xf>
    <xf numFmtId="0" fontId="23" fillId="11" borderId="25" xfId="0" applyFont="1" applyFill="1" applyBorder="1" applyAlignment="1">
      <alignment horizontal="left" vertical="top" wrapText="1"/>
    </xf>
    <xf numFmtId="0" fontId="11" fillId="11" borderId="25" xfId="0" quotePrefix="1" applyFont="1" applyFill="1" applyBorder="1" applyAlignment="1">
      <alignment horizontal="left" vertical="top" wrapText="1"/>
    </xf>
    <xf numFmtId="0" fontId="23" fillId="11" borderId="27" xfId="0" applyFont="1" applyFill="1" applyBorder="1" applyAlignment="1">
      <alignment horizontal="left" vertical="top" wrapText="1"/>
    </xf>
    <xf numFmtId="0" fontId="11" fillId="13" borderId="27" xfId="0" applyFont="1" applyFill="1" applyBorder="1" applyAlignment="1">
      <alignment horizontal="left" vertical="center" wrapText="1"/>
    </xf>
    <xf numFmtId="0" fontId="11" fillId="13" borderId="27" xfId="0" quotePrefix="1" applyFont="1" applyFill="1" applyBorder="1" applyAlignment="1">
      <alignment horizontal="left" vertical="top" wrapText="1"/>
    </xf>
    <xf numFmtId="0" fontId="11" fillId="13" borderId="27" xfId="0" applyFont="1" applyFill="1" applyBorder="1" applyAlignment="1">
      <alignment horizontal="left" vertical="top" wrapText="1"/>
    </xf>
    <xf numFmtId="0" fontId="0" fillId="13" borderId="91" xfId="0" applyFill="1" applyBorder="1" applyAlignment="1">
      <alignment vertical="center"/>
    </xf>
    <xf numFmtId="0" fontId="0" fillId="13" borderId="92" xfId="0" applyFill="1" applyBorder="1" applyAlignment="1">
      <alignment vertical="center"/>
    </xf>
    <xf numFmtId="0" fontId="0" fillId="13" borderId="89" xfId="0" applyFill="1" applyBorder="1" applyAlignment="1">
      <alignment vertical="center"/>
    </xf>
    <xf numFmtId="0" fontId="0" fillId="13" borderId="90" xfId="0" applyFill="1" applyBorder="1" applyAlignment="1">
      <alignment vertical="center"/>
    </xf>
    <xf numFmtId="0" fontId="27" fillId="13" borderId="191" xfId="0" applyFont="1" applyFill="1" applyBorder="1" applyAlignment="1">
      <alignment horizontal="center" vertical="center" wrapText="1"/>
    </xf>
    <xf numFmtId="0" fontId="11" fillId="13" borderId="30" xfId="0" applyFont="1" applyFill="1" applyBorder="1" applyAlignment="1">
      <alignment horizontal="left" vertical="top" wrapText="1"/>
    </xf>
    <xf numFmtId="0" fontId="11" fillId="13" borderId="30" xfId="0" quotePrefix="1" applyFont="1" applyFill="1" applyBorder="1" applyAlignment="1">
      <alignment horizontal="left" vertical="top" wrapText="1"/>
    </xf>
    <xf numFmtId="164" fontId="0" fillId="13" borderId="30" xfId="0" applyNumberFormat="1" applyFont="1" applyFill="1" applyBorder="1" applyAlignment="1">
      <alignment horizontal="center" vertical="center"/>
    </xf>
    <xf numFmtId="0" fontId="1" fillId="13" borderId="50" xfId="0" applyFont="1" applyFill="1" applyBorder="1" applyAlignment="1">
      <alignment horizontal="center" vertical="center"/>
    </xf>
    <xf numFmtId="0" fontId="1" fillId="15" borderId="38" xfId="0" applyFont="1" applyFill="1" applyBorder="1" applyAlignment="1">
      <alignment horizontal="center" vertical="center"/>
    </xf>
    <xf numFmtId="164" fontId="25" fillId="13" borderId="6" xfId="0" applyNumberFormat="1" applyFont="1" applyFill="1" applyBorder="1" applyAlignment="1">
      <alignment horizontal="center" vertical="center"/>
    </xf>
    <xf numFmtId="0" fontId="31" fillId="0" borderId="0" xfId="0" applyFont="1" applyFill="1" applyBorder="1" applyAlignment="1">
      <alignment horizontal="left" vertical="center"/>
    </xf>
    <xf numFmtId="0" fontId="17" fillId="0" borderId="0" xfId="0" applyFont="1" applyFill="1" applyBorder="1" applyAlignment="1">
      <alignment horizontal="left" vertical="center"/>
    </xf>
    <xf numFmtId="0" fontId="23" fillId="0" borderId="0" xfId="0" applyFont="1" applyFill="1" applyBorder="1" applyAlignment="1">
      <alignment horizontal="left"/>
    </xf>
    <xf numFmtId="0" fontId="23" fillId="0" borderId="280" xfId="0" applyFont="1" applyFill="1" applyBorder="1"/>
    <xf numFmtId="0" fontId="23" fillId="0" borderId="281" xfId="0" applyFont="1" applyFill="1" applyBorder="1"/>
    <xf numFmtId="0" fontId="46" fillId="0" borderId="284" xfId="0" applyFont="1" applyFill="1" applyBorder="1" applyAlignment="1">
      <alignment horizontal="center" vertical="center"/>
    </xf>
    <xf numFmtId="0" fontId="46" fillId="0" borderId="286" xfId="0" applyFont="1" applyFill="1" applyBorder="1" applyAlignment="1">
      <alignment horizontal="center" vertical="center"/>
    </xf>
    <xf numFmtId="0" fontId="46" fillId="0" borderId="288" xfId="0" applyFont="1" applyFill="1" applyBorder="1" applyAlignment="1">
      <alignment horizontal="center" vertical="center"/>
    </xf>
    <xf numFmtId="0" fontId="23" fillId="0" borderId="289" xfId="0" applyFont="1" applyFill="1" applyBorder="1"/>
    <xf numFmtId="0" fontId="31" fillId="0" borderId="0" xfId="0" applyFont="1" applyFill="1" applyBorder="1" applyAlignment="1">
      <alignment horizontal="left" vertical="center" wrapText="1"/>
    </xf>
    <xf numFmtId="0" fontId="46" fillId="0" borderId="293" xfId="0" applyFont="1" applyFill="1" applyBorder="1" applyAlignment="1">
      <alignment horizontal="center" vertical="center"/>
    </xf>
    <xf numFmtId="0" fontId="23" fillId="0" borderId="294" xfId="0" applyFont="1" applyFill="1" applyBorder="1"/>
    <xf numFmtId="0" fontId="46" fillId="0" borderId="297" xfId="0" applyFont="1" applyFill="1" applyBorder="1" applyAlignment="1">
      <alignment horizontal="center" vertical="center"/>
    </xf>
    <xf numFmtId="0" fontId="23" fillId="0" borderId="298" xfId="0" applyFont="1" applyFill="1" applyBorder="1"/>
    <xf numFmtId="0" fontId="46" fillId="0" borderId="301" xfId="0" applyFont="1" applyFill="1" applyBorder="1" applyAlignment="1">
      <alignment horizontal="center" vertical="center"/>
    </xf>
    <xf numFmtId="0" fontId="23" fillId="0" borderId="302" xfId="0" applyFont="1" applyFill="1" applyBorder="1"/>
    <xf numFmtId="0" fontId="46" fillId="0" borderId="308" xfId="0" applyFont="1" applyFill="1" applyBorder="1" applyAlignment="1">
      <alignment horizontal="center" vertical="center"/>
    </xf>
    <xf numFmtId="0" fontId="46" fillId="0" borderId="311" xfId="0" applyFont="1" applyFill="1" applyBorder="1" applyAlignment="1">
      <alignment horizontal="center" vertical="center"/>
    </xf>
    <xf numFmtId="0" fontId="46" fillId="0" borderId="314" xfId="0" applyFont="1" applyFill="1" applyBorder="1" applyAlignment="1">
      <alignment horizontal="center" vertical="center"/>
    </xf>
    <xf numFmtId="0" fontId="23" fillId="0" borderId="317" xfId="0" applyFont="1" applyFill="1" applyBorder="1"/>
    <xf numFmtId="0" fontId="23" fillId="0" borderId="318" xfId="0" applyFont="1" applyFill="1" applyBorder="1"/>
    <xf numFmtId="0" fontId="23" fillId="0" borderId="319" xfId="0" applyFont="1" applyFill="1" applyBorder="1"/>
    <xf numFmtId="0" fontId="46" fillId="0" borderId="320" xfId="0" applyFont="1" applyFill="1" applyBorder="1" applyAlignment="1">
      <alignment horizontal="center" vertical="center"/>
    </xf>
    <xf numFmtId="0" fontId="23" fillId="0" borderId="321" xfId="0" applyFont="1" applyFill="1" applyBorder="1"/>
    <xf numFmtId="0" fontId="46" fillId="0" borderId="324" xfId="0" applyFont="1" applyFill="1" applyBorder="1" applyAlignment="1">
      <alignment horizontal="center" vertical="center"/>
    </xf>
    <xf numFmtId="0" fontId="23" fillId="0" borderId="325" xfId="0" applyFont="1" applyFill="1" applyBorder="1"/>
    <xf numFmtId="0" fontId="46" fillId="0" borderId="328" xfId="0" applyFont="1" applyFill="1" applyBorder="1" applyAlignment="1">
      <alignment horizontal="center" vertical="center"/>
    </xf>
    <xf numFmtId="0" fontId="23" fillId="0" borderId="329" xfId="0" applyFont="1" applyFill="1" applyBorder="1"/>
    <xf numFmtId="0" fontId="46" fillId="0" borderId="333" xfId="0" applyFont="1" applyFill="1" applyBorder="1" applyAlignment="1">
      <alignment horizontal="center" vertical="center"/>
    </xf>
    <xf numFmtId="0" fontId="46" fillId="0" borderId="336" xfId="0" applyFont="1" applyFill="1" applyBorder="1" applyAlignment="1">
      <alignment horizontal="center" vertical="center"/>
    </xf>
    <xf numFmtId="0" fontId="46" fillId="0" borderId="339" xfId="0" applyFont="1" applyFill="1" applyBorder="1" applyAlignment="1">
      <alignment horizontal="center" vertical="center"/>
    </xf>
    <xf numFmtId="0" fontId="23" fillId="0" borderId="342" xfId="0" applyFont="1" applyFill="1" applyBorder="1"/>
    <xf numFmtId="0" fontId="23" fillId="0" borderId="343" xfId="0" applyFont="1" applyFill="1" applyBorder="1"/>
    <xf numFmtId="0" fontId="23" fillId="0" borderId="344" xfId="0" applyFont="1" applyFill="1" applyBorder="1"/>
    <xf numFmtId="0" fontId="46" fillId="0" borderId="345" xfId="0" applyFont="1" applyFill="1" applyBorder="1" applyAlignment="1">
      <alignment horizontal="center" vertical="center"/>
    </xf>
    <xf numFmtId="0" fontId="46" fillId="0" borderId="348" xfId="0" applyFont="1" applyFill="1" applyBorder="1" applyAlignment="1">
      <alignment horizontal="center" vertical="center"/>
    </xf>
    <xf numFmtId="0" fontId="46" fillId="0" borderId="351" xfId="0" applyFont="1" applyFill="1" applyBorder="1" applyAlignment="1">
      <alignment horizontal="center" vertical="center"/>
    </xf>
    <xf numFmtId="0" fontId="23" fillId="0" borderId="347" xfId="0" applyFont="1" applyFill="1" applyBorder="1"/>
    <xf numFmtId="0" fontId="23" fillId="0" borderId="350" xfId="0" applyFont="1" applyFill="1" applyBorder="1"/>
    <xf numFmtId="0" fontId="23" fillId="0" borderId="353" xfId="0" applyFont="1" applyFill="1" applyBorder="1"/>
    <xf numFmtId="0" fontId="46" fillId="0" borderId="354" xfId="0" applyFont="1" applyFill="1" applyBorder="1" applyAlignment="1">
      <alignment vertical="center"/>
    </xf>
    <xf numFmtId="0" fontId="46" fillId="0" borderId="355" xfId="0" applyFont="1" applyFill="1" applyBorder="1" applyAlignment="1">
      <alignment vertical="center"/>
    </xf>
    <xf numFmtId="0" fontId="46" fillId="0" borderId="356" xfId="0" applyFont="1" applyFill="1" applyBorder="1" applyAlignment="1">
      <alignment vertical="center"/>
    </xf>
    <xf numFmtId="0" fontId="46" fillId="0" borderId="4" xfId="0" applyFont="1" applyFill="1" applyBorder="1" applyAlignment="1">
      <alignment vertical="center"/>
    </xf>
    <xf numFmtId="0" fontId="46" fillId="0" borderId="357" xfId="0" applyFont="1" applyFill="1" applyBorder="1" applyAlignment="1">
      <alignment vertical="center"/>
    </xf>
    <xf numFmtId="0" fontId="46" fillId="0" borderId="358" xfId="0" applyFont="1" applyFill="1" applyBorder="1" applyAlignment="1">
      <alignment vertical="center"/>
    </xf>
    <xf numFmtId="0" fontId="27" fillId="0" borderId="358" xfId="0" applyFont="1" applyFill="1" applyBorder="1" applyAlignment="1">
      <alignment horizontal="right"/>
    </xf>
    <xf numFmtId="0" fontId="31" fillId="0" borderId="358" xfId="0" applyFont="1" applyFill="1" applyBorder="1" applyAlignment="1">
      <alignment horizontal="left" vertical="center"/>
    </xf>
    <xf numFmtId="0" fontId="31" fillId="0" borderId="358" xfId="0" applyFont="1" applyFill="1" applyBorder="1" applyAlignment="1">
      <alignment vertical="center"/>
    </xf>
    <xf numFmtId="0" fontId="46" fillId="0" borderId="359" xfId="0" applyFont="1" applyFill="1" applyBorder="1" applyAlignment="1">
      <alignment vertical="center"/>
    </xf>
    <xf numFmtId="0" fontId="46" fillId="0" borderId="360" xfId="0" applyFont="1" applyFill="1" applyBorder="1" applyAlignment="1">
      <alignment vertical="center"/>
    </xf>
    <xf numFmtId="0" fontId="27" fillId="0" borderId="360" xfId="0" applyFont="1" applyFill="1" applyBorder="1" applyAlignment="1">
      <alignment horizontal="right"/>
    </xf>
    <xf numFmtId="0" fontId="31" fillId="0" borderId="360" xfId="0" applyFont="1" applyFill="1" applyBorder="1" applyAlignment="1">
      <alignment horizontal="left" vertical="center"/>
    </xf>
    <xf numFmtId="0" fontId="31" fillId="0" borderId="360" xfId="0" applyFont="1" applyFill="1" applyBorder="1" applyAlignment="1">
      <alignment vertical="center"/>
    </xf>
    <xf numFmtId="0" fontId="31" fillId="0" borderId="254" xfId="0" applyFont="1" applyFill="1" applyBorder="1" applyAlignment="1" applyProtection="1">
      <alignment vertical="center"/>
      <protection locked="0"/>
    </xf>
    <xf numFmtId="0" fontId="31" fillId="0" borderId="257" xfId="0" applyFont="1" applyFill="1" applyBorder="1" applyAlignment="1" applyProtection="1">
      <alignment vertical="center"/>
      <protection locked="0"/>
    </xf>
    <xf numFmtId="0" fontId="31" fillId="0" borderId="259" xfId="0" applyFont="1" applyFill="1" applyBorder="1" applyAlignment="1" applyProtection="1">
      <alignment vertical="center"/>
      <protection locked="0"/>
    </xf>
    <xf numFmtId="0" fontId="12" fillId="9" borderId="47" xfId="0" applyFont="1" applyFill="1" applyBorder="1" applyAlignment="1">
      <alignment horizontal="center" vertical="center"/>
    </xf>
    <xf numFmtId="0" fontId="0" fillId="0" borderId="0" xfId="0" quotePrefix="1" applyAlignment="1">
      <alignment horizontal="left" vertical="center"/>
    </xf>
    <xf numFmtId="0" fontId="11" fillId="0" borderId="2" xfId="0" applyFont="1" applyFill="1" applyBorder="1" applyAlignment="1">
      <alignment horizontal="center" vertical="center"/>
    </xf>
    <xf numFmtId="0" fontId="11" fillId="28" borderId="10" xfId="0" applyFont="1" applyFill="1" applyBorder="1" applyAlignment="1">
      <alignment horizontal="center" vertical="center"/>
    </xf>
    <xf numFmtId="0" fontId="11" fillId="29"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13" borderId="10" xfId="0" applyFont="1" applyFill="1" applyBorder="1" applyAlignment="1">
      <alignment horizontal="center" wrapText="1"/>
    </xf>
    <xf numFmtId="0" fontId="49" fillId="13" borderId="10" xfId="0" applyFont="1" applyFill="1" applyBorder="1" applyAlignment="1">
      <alignment horizontal="center" vertical="center" wrapText="1"/>
    </xf>
    <xf numFmtId="0" fontId="11" fillId="3" borderId="43" xfId="0" applyFont="1" applyFill="1" applyBorder="1" applyAlignment="1">
      <alignment horizontal="center" vertical="center"/>
    </xf>
    <xf numFmtId="0" fontId="11" fillId="22" borderId="373" xfId="0" applyFont="1" applyFill="1" applyBorder="1" applyAlignment="1">
      <alignment horizontal="center" vertical="center"/>
    </xf>
    <xf numFmtId="0" fontId="0" fillId="3" borderId="64" xfId="0" applyFill="1" applyBorder="1"/>
    <xf numFmtId="0" fontId="1" fillId="19" borderId="0" xfId="0" applyFont="1" applyFill="1" applyBorder="1" applyAlignment="1">
      <alignment horizontal="center" vertical="center"/>
    </xf>
    <xf numFmtId="0" fontId="7" fillId="19" borderId="0" xfId="0" applyFont="1" applyFill="1" applyAlignment="1">
      <alignment horizontal="center" vertical="center"/>
    </xf>
    <xf numFmtId="0" fontId="0" fillId="19" borderId="0" xfId="0" applyFont="1" applyFill="1" applyBorder="1"/>
    <xf numFmtId="0" fontId="2" fillId="19" borderId="0" xfId="0" applyFont="1" applyFill="1" applyBorder="1" applyAlignment="1">
      <alignment horizontal="center" vertical="center" wrapText="1"/>
    </xf>
    <xf numFmtId="0" fontId="0" fillId="19" borderId="0" xfId="0" applyFont="1" applyFill="1" applyBorder="1" applyAlignment="1">
      <alignment horizontal="center" vertical="center"/>
    </xf>
    <xf numFmtId="0" fontId="0" fillId="19" borderId="73" xfId="0" applyFont="1" applyFill="1" applyBorder="1" applyAlignment="1">
      <alignment horizontal="center" vertical="center"/>
    </xf>
    <xf numFmtId="0" fontId="0" fillId="19" borderId="0" xfId="0" applyFont="1" applyFill="1"/>
    <xf numFmtId="0" fontId="1" fillId="9" borderId="69" xfId="0" applyFont="1" applyFill="1" applyBorder="1" applyAlignment="1">
      <alignment horizontal="center" vertical="center"/>
    </xf>
    <xf numFmtId="164" fontId="12" fillId="9" borderId="374" xfId="0" applyNumberFormat="1" applyFont="1" applyFill="1" applyBorder="1" applyAlignment="1">
      <alignment horizontal="center" vertical="center"/>
    </xf>
    <xf numFmtId="0" fontId="1" fillId="9" borderId="46" xfId="0" applyFont="1" applyFill="1" applyBorder="1" applyAlignment="1">
      <alignment horizontal="center" vertical="center"/>
    </xf>
    <xf numFmtId="0" fontId="12" fillId="9" borderId="60" xfId="0" applyFont="1" applyFill="1" applyBorder="1" applyAlignment="1">
      <alignment horizontal="center" vertical="center"/>
    </xf>
    <xf numFmtId="0" fontId="11" fillId="9" borderId="375" xfId="0" applyFont="1" applyFill="1" applyBorder="1" applyAlignment="1">
      <alignment horizontal="center" vertical="center"/>
    </xf>
    <xf numFmtId="0" fontId="1" fillId="9" borderId="47" xfId="0" applyFont="1" applyFill="1" applyBorder="1" applyAlignment="1">
      <alignment horizontal="center" vertical="center"/>
    </xf>
    <xf numFmtId="0" fontId="11" fillId="9" borderId="186" xfId="0" applyFont="1" applyFill="1" applyBorder="1" applyAlignment="1">
      <alignment horizontal="center" vertical="center"/>
    </xf>
    <xf numFmtId="0" fontId="11" fillId="3" borderId="56" xfId="0" applyFont="1" applyFill="1" applyBorder="1" applyAlignment="1">
      <alignment horizontal="center" vertical="center"/>
    </xf>
    <xf numFmtId="164" fontId="12" fillId="3" borderId="69" xfId="0" applyNumberFormat="1" applyFont="1" applyFill="1" applyBorder="1" applyAlignment="1">
      <alignment horizontal="center" vertical="center"/>
    </xf>
    <xf numFmtId="0" fontId="11" fillId="22" borderId="27" xfId="0" applyFont="1" applyFill="1" applyBorder="1" applyAlignment="1">
      <alignment horizontal="center" vertical="center"/>
    </xf>
    <xf numFmtId="0" fontId="11" fillId="11" borderId="29" xfId="0" applyFont="1" applyFill="1" applyBorder="1" applyAlignment="1">
      <alignment horizontal="center" vertical="center"/>
    </xf>
    <xf numFmtId="164" fontId="12" fillId="11" borderId="31" xfId="0" applyNumberFormat="1" applyFont="1" applyFill="1" applyBorder="1" applyAlignment="1">
      <alignment horizontal="center" vertical="center"/>
    </xf>
    <xf numFmtId="0" fontId="11" fillId="11" borderId="23" xfId="0" applyFont="1" applyFill="1" applyBorder="1" applyAlignment="1">
      <alignment horizontal="center" vertical="center"/>
    </xf>
    <xf numFmtId="164" fontId="12" fillId="11" borderId="24" xfId="0" applyNumberFormat="1" applyFont="1" applyFill="1" applyBorder="1" applyAlignment="1">
      <alignment horizontal="center" vertical="center"/>
    </xf>
    <xf numFmtId="0" fontId="11" fillId="13" borderId="29" xfId="0" applyFont="1" applyFill="1" applyBorder="1" applyAlignment="1">
      <alignment horizontal="center" vertical="center"/>
    </xf>
    <xf numFmtId="0" fontId="11" fillId="13" borderId="23" xfId="0" applyFont="1" applyFill="1" applyBorder="1" applyAlignment="1">
      <alignment horizontal="center" vertical="center"/>
    </xf>
    <xf numFmtId="0" fontId="11" fillId="14" borderId="376" xfId="0" applyFont="1" applyFill="1" applyBorder="1" applyAlignment="1">
      <alignment horizontal="center" vertical="center"/>
    </xf>
    <xf numFmtId="0" fontId="0" fillId="14" borderId="376" xfId="0" applyFill="1" applyBorder="1" applyAlignment="1">
      <alignment horizontal="center" vertical="center"/>
    </xf>
    <xf numFmtId="0" fontId="0" fillId="14" borderId="377" xfId="0" applyFill="1" applyBorder="1" applyAlignment="1">
      <alignment horizontal="center" vertical="center"/>
    </xf>
    <xf numFmtId="164" fontId="12" fillId="14" borderId="160" xfId="0" applyNumberFormat="1" applyFont="1" applyFill="1" applyBorder="1" applyAlignment="1">
      <alignment horizontal="center" vertical="center"/>
    </xf>
    <xf numFmtId="0" fontId="11" fillId="14" borderId="378" xfId="0" applyFont="1" applyFill="1" applyBorder="1" applyAlignment="1">
      <alignment horizontal="center" vertical="center"/>
    </xf>
    <xf numFmtId="0" fontId="0" fillId="14" borderId="378" xfId="0" applyFill="1" applyBorder="1" applyAlignment="1">
      <alignment horizontal="center" vertical="center"/>
    </xf>
    <xf numFmtId="0" fontId="0" fillId="14" borderId="379" xfId="0" applyFill="1" applyBorder="1" applyAlignment="1">
      <alignment horizontal="center" vertical="center"/>
    </xf>
    <xf numFmtId="0" fontId="12" fillId="9" borderId="55" xfId="0" applyFont="1" applyFill="1" applyBorder="1" applyAlignment="1">
      <alignment horizontal="center" vertical="center"/>
    </xf>
    <xf numFmtId="0" fontId="11" fillId="9" borderId="56" xfId="0" applyFont="1" applyFill="1" applyBorder="1" applyAlignment="1">
      <alignment horizontal="center" vertical="center"/>
    </xf>
    <xf numFmtId="164" fontId="12" fillId="9" borderId="69" xfId="0" applyNumberFormat="1" applyFont="1" applyFill="1" applyBorder="1" applyAlignment="1">
      <alignment horizontal="center" vertical="center"/>
    </xf>
    <xf numFmtId="164" fontId="12" fillId="9" borderId="186" xfId="0" applyNumberFormat="1" applyFont="1" applyFill="1" applyBorder="1" applyAlignment="1">
      <alignment horizontal="center" vertical="center"/>
    </xf>
    <xf numFmtId="0" fontId="12" fillId="9" borderId="21" xfId="0" applyFont="1" applyFill="1" applyBorder="1" applyAlignment="1">
      <alignment horizontal="center" vertical="center"/>
    </xf>
    <xf numFmtId="0" fontId="11" fillId="9" borderId="19" xfId="0" applyFont="1" applyFill="1" applyBorder="1" applyAlignment="1">
      <alignment horizontal="center" vertical="center"/>
    </xf>
    <xf numFmtId="164" fontId="12" fillId="9" borderId="20" xfId="0" applyNumberFormat="1" applyFont="1" applyFill="1" applyBorder="1" applyAlignment="1">
      <alignment horizontal="center" vertical="center"/>
    </xf>
    <xf numFmtId="0" fontId="12" fillId="14" borderId="242" xfId="0" applyFont="1" applyFill="1" applyBorder="1" applyAlignment="1">
      <alignment horizontal="center" vertical="center"/>
    </xf>
    <xf numFmtId="0" fontId="12" fillId="9" borderId="18" xfId="0" applyFont="1" applyFill="1" applyBorder="1" applyAlignment="1">
      <alignment horizontal="center" vertical="center"/>
    </xf>
    <xf numFmtId="0" fontId="1" fillId="9" borderId="239" xfId="0" applyFont="1" applyFill="1" applyBorder="1" applyAlignment="1">
      <alignment horizontal="center" vertical="center"/>
    </xf>
    <xf numFmtId="0" fontId="1" fillId="9" borderId="240" xfId="0" applyFont="1" applyFill="1" applyBorder="1" applyAlignment="1">
      <alignment horizontal="center" vertical="center"/>
    </xf>
    <xf numFmtId="0" fontId="1" fillId="9" borderId="242" xfId="0" applyFont="1" applyFill="1" applyBorder="1" applyAlignment="1">
      <alignment horizontal="center" vertical="center"/>
    </xf>
    <xf numFmtId="164" fontId="12" fillId="9" borderId="46" xfId="0" applyNumberFormat="1" applyFont="1" applyFill="1" applyBorder="1" applyAlignment="1">
      <alignment horizontal="center" vertical="center"/>
    </xf>
    <xf numFmtId="164" fontId="12" fillId="9" borderId="47" xfId="0" applyNumberFormat="1" applyFont="1" applyFill="1" applyBorder="1" applyAlignment="1">
      <alignment horizontal="center" vertical="center"/>
    </xf>
    <xf numFmtId="164" fontId="12" fillId="9" borderId="60" xfId="0" applyNumberFormat="1" applyFont="1" applyFill="1" applyBorder="1" applyAlignment="1">
      <alignment horizontal="center" vertical="center"/>
    </xf>
    <xf numFmtId="0" fontId="11" fillId="9" borderId="242" xfId="0" applyFont="1" applyFill="1" applyBorder="1" applyAlignment="1">
      <alignment horizontal="center" vertical="center"/>
    </xf>
    <xf numFmtId="0" fontId="1" fillId="9" borderId="160" xfId="0" applyFont="1" applyFill="1" applyBorder="1" applyAlignment="1">
      <alignment horizontal="center" vertical="center"/>
    </xf>
    <xf numFmtId="0" fontId="1" fillId="9" borderId="380" xfId="0" applyFont="1" applyFill="1" applyBorder="1" applyAlignment="1">
      <alignment horizontal="center" vertical="center"/>
    </xf>
    <xf numFmtId="0" fontId="12" fillId="9" borderId="161" xfId="0" applyFont="1" applyFill="1" applyBorder="1" applyAlignment="1">
      <alignment horizontal="center" vertical="center"/>
    </xf>
    <xf numFmtId="164" fontId="12" fillId="9" borderId="21" xfId="0" applyNumberFormat="1" applyFont="1" applyFill="1" applyBorder="1" applyAlignment="1">
      <alignment horizontal="center" vertical="center"/>
    </xf>
    <xf numFmtId="164" fontId="12" fillId="9" borderId="44" xfId="0" applyNumberFormat="1" applyFont="1" applyFill="1" applyBorder="1" applyAlignment="1">
      <alignment horizontal="center" vertical="center"/>
    </xf>
    <xf numFmtId="0" fontId="11" fillId="9" borderId="25" xfId="0" applyFont="1" applyFill="1" applyBorder="1" applyAlignment="1">
      <alignment horizontal="center" vertical="center"/>
    </xf>
    <xf numFmtId="0" fontId="11" fillId="9" borderId="184" xfId="0" applyFont="1" applyFill="1" applyBorder="1" applyAlignment="1">
      <alignment horizontal="center" vertical="center"/>
    </xf>
    <xf numFmtId="164" fontId="12" fillId="9" borderId="32" xfId="0" applyNumberFormat="1" applyFont="1" applyFill="1" applyBorder="1" applyAlignment="1">
      <alignment horizontal="center" vertical="center"/>
    </xf>
    <xf numFmtId="164" fontId="12" fillId="9" borderId="35" xfId="0" applyNumberFormat="1" applyFont="1" applyFill="1" applyBorder="1" applyAlignment="1">
      <alignment horizontal="center" vertical="center"/>
    </xf>
    <xf numFmtId="164" fontId="12" fillId="9" borderId="90" xfId="0" applyNumberFormat="1" applyFont="1" applyFill="1" applyBorder="1" applyAlignment="1">
      <alignment horizontal="center" vertical="center"/>
    </xf>
    <xf numFmtId="164" fontId="12" fillId="9" borderId="38" xfId="0" applyNumberFormat="1" applyFont="1" applyFill="1" applyBorder="1" applyAlignment="1">
      <alignment horizontal="center" vertical="center"/>
    </xf>
    <xf numFmtId="0" fontId="11" fillId="9" borderId="382" xfId="0" applyFont="1" applyFill="1" applyBorder="1" applyAlignment="1">
      <alignment horizontal="center" vertical="center"/>
    </xf>
    <xf numFmtId="0" fontId="12" fillId="9" borderId="383" xfId="0" applyFont="1" applyFill="1" applyBorder="1" applyAlignment="1">
      <alignment horizontal="center" vertical="center"/>
    </xf>
    <xf numFmtId="0" fontId="12" fillId="9" borderId="382" xfId="0" applyFont="1" applyFill="1" applyBorder="1" applyAlignment="1">
      <alignment horizontal="center" vertical="center"/>
    </xf>
    <xf numFmtId="0" fontId="12" fillId="9" borderId="384" xfId="0" applyFont="1" applyFill="1" applyBorder="1" applyAlignment="1">
      <alignment horizontal="center" vertical="center"/>
    </xf>
    <xf numFmtId="0" fontId="1" fillId="9" borderId="374" xfId="0" applyFont="1" applyFill="1" applyBorder="1" applyAlignment="1">
      <alignment horizontal="center" vertical="center"/>
    </xf>
    <xf numFmtId="0" fontId="1" fillId="9" borderId="60" xfId="0" applyFont="1" applyFill="1" applyBorder="1" applyAlignment="1">
      <alignment horizontal="center" vertical="center"/>
    </xf>
    <xf numFmtId="0" fontId="7" fillId="19" borderId="0" xfId="0" applyFont="1" applyFill="1" applyAlignment="1">
      <alignment horizontal="center" vertical="center" wrapText="1"/>
    </xf>
    <xf numFmtId="0" fontId="0" fillId="0" borderId="0" xfId="0" applyFont="1"/>
    <xf numFmtId="0" fontId="24" fillId="0" borderId="1" xfId="0" applyFont="1" applyBorder="1" applyAlignment="1">
      <alignment horizontal="center" vertical="center"/>
    </xf>
    <xf numFmtId="0" fontId="7" fillId="9" borderId="390" xfId="0" applyFont="1" applyFill="1" applyBorder="1" applyAlignment="1">
      <alignment horizontal="left" vertical="center"/>
    </xf>
    <xf numFmtId="0" fontId="7" fillId="9" borderId="390" xfId="0" applyFont="1" applyFill="1" applyBorder="1" applyAlignment="1">
      <alignment horizontal="center" vertical="center"/>
    </xf>
    <xf numFmtId="1" fontId="52" fillId="9" borderId="390" xfId="0" applyNumberFormat="1" applyFont="1" applyFill="1" applyBorder="1" applyAlignment="1">
      <alignment horizontal="center" vertical="center"/>
    </xf>
    <xf numFmtId="0" fontId="53" fillId="9" borderId="390" xfId="0" applyFont="1" applyFill="1" applyBorder="1" applyAlignment="1">
      <alignment horizontal="center" vertical="center"/>
    </xf>
    <xf numFmtId="0" fontId="7" fillId="3" borderId="381" xfId="0" applyFont="1" applyFill="1" applyBorder="1" applyAlignment="1">
      <alignment horizontal="center" vertical="center"/>
    </xf>
    <xf numFmtId="0" fontId="72" fillId="3" borderId="381" xfId="0" applyFont="1" applyFill="1" applyBorder="1" applyAlignment="1">
      <alignment horizontal="center" vertical="center"/>
    </xf>
    <xf numFmtId="0" fontId="73" fillId="3" borderId="381" xfId="0" applyFont="1" applyFill="1" applyBorder="1" applyAlignment="1">
      <alignment horizontal="center" vertical="center"/>
    </xf>
    <xf numFmtId="1" fontId="74" fillId="3" borderId="381" xfId="0" applyNumberFormat="1" applyFont="1" applyFill="1" applyBorder="1" applyAlignment="1">
      <alignment horizontal="center" vertical="center"/>
    </xf>
    <xf numFmtId="0" fontId="11" fillId="9" borderId="398" xfId="0" applyFont="1" applyFill="1" applyBorder="1" applyAlignment="1">
      <alignment horizontal="center" vertical="center"/>
    </xf>
    <xf numFmtId="0" fontId="7" fillId="23" borderId="402" xfId="0" applyFont="1" applyFill="1" applyBorder="1" applyAlignment="1">
      <alignment horizontal="center" vertical="center"/>
    </xf>
    <xf numFmtId="164" fontId="55" fillId="23" borderId="402" xfId="0" applyNumberFormat="1" applyFont="1" applyFill="1" applyBorder="1" applyAlignment="1">
      <alignment horizontal="center" vertical="center"/>
    </xf>
    <xf numFmtId="0" fontId="55" fillId="23" borderId="402" xfId="0" applyFont="1" applyFill="1" applyBorder="1" applyAlignment="1">
      <alignment horizontal="center" vertical="center"/>
    </xf>
    <xf numFmtId="164" fontId="55" fillId="23" borderId="401" xfId="0" applyNumberFormat="1" applyFont="1" applyFill="1" applyBorder="1" applyAlignment="1">
      <alignment horizontal="center" vertical="center"/>
    </xf>
    <xf numFmtId="0" fontId="12" fillId="9" borderId="1" xfId="0" applyFont="1" applyFill="1" applyBorder="1" applyAlignment="1">
      <alignment horizontal="center" vertical="center"/>
    </xf>
    <xf numFmtId="0" fontId="7" fillId="22" borderId="408" xfId="0" applyFont="1" applyFill="1" applyBorder="1" applyAlignment="1">
      <alignment horizontal="center" vertical="center"/>
    </xf>
    <xf numFmtId="1" fontId="56" fillId="22" borderId="408" xfId="0" applyNumberFormat="1" applyFont="1" applyFill="1" applyBorder="1" applyAlignment="1">
      <alignment horizontal="center" vertical="center"/>
    </xf>
    <xf numFmtId="0" fontId="56" fillId="22" borderId="408" xfId="0" applyFont="1" applyFill="1" applyBorder="1" applyAlignment="1">
      <alignment horizontal="center" vertical="center"/>
    </xf>
    <xf numFmtId="1" fontId="56" fillId="22" borderId="407" xfId="0" applyNumberFormat="1" applyFont="1" applyFill="1" applyBorder="1" applyAlignment="1">
      <alignment horizontal="center" vertical="center"/>
    </xf>
    <xf numFmtId="0" fontId="1" fillId="23" borderId="61" xfId="0" applyFont="1" applyFill="1" applyBorder="1" applyAlignment="1">
      <alignment horizontal="center" vertical="center"/>
    </xf>
    <xf numFmtId="0" fontId="0" fillId="23" borderId="68" xfId="0" applyFont="1" applyFill="1" applyBorder="1" applyAlignment="1">
      <alignment horizontal="center" vertical="center"/>
    </xf>
    <xf numFmtId="0" fontId="0" fillId="3" borderId="1" xfId="0" applyFont="1" applyFill="1" applyBorder="1" applyAlignment="1">
      <alignment horizontal="center" vertical="center"/>
    </xf>
    <xf numFmtId="0" fontId="7" fillId="11" borderId="415" xfId="0" applyFont="1" applyFill="1" applyBorder="1" applyAlignment="1">
      <alignment horizontal="center" vertical="center"/>
    </xf>
    <xf numFmtId="164" fontId="54" fillId="11" borderId="415" xfId="0" applyNumberFormat="1" applyFont="1" applyFill="1" applyBorder="1" applyAlignment="1">
      <alignment horizontal="center" vertical="center"/>
    </xf>
    <xf numFmtId="0" fontId="54" fillId="11" borderId="415" xfId="0" applyFont="1" applyFill="1" applyBorder="1" applyAlignment="1">
      <alignment horizontal="center" vertical="center"/>
    </xf>
    <xf numFmtId="164" fontId="54" fillId="11" borderId="414" xfId="0" applyNumberFormat="1" applyFont="1" applyFill="1" applyBorder="1" applyAlignment="1">
      <alignment horizontal="center" vertical="center"/>
    </xf>
    <xf numFmtId="0" fontId="11" fillId="22" borderId="74" xfId="0" applyFont="1" applyFill="1" applyBorder="1" applyAlignment="1">
      <alignment horizontal="center" vertical="center"/>
    </xf>
    <xf numFmtId="164" fontId="12" fillId="22" borderId="68" xfId="0" applyNumberFormat="1" applyFont="1" applyFill="1" applyBorder="1" applyAlignment="1">
      <alignment horizontal="center" vertical="center"/>
    </xf>
    <xf numFmtId="0" fontId="11" fillId="22" borderId="61" xfId="0" applyFont="1" applyFill="1" applyBorder="1" applyAlignment="1">
      <alignment horizontal="center" vertical="center"/>
    </xf>
    <xf numFmtId="0" fontId="0" fillId="10" borderId="1" xfId="0" applyFill="1" applyBorder="1" applyAlignment="1">
      <alignment horizontal="center"/>
    </xf>
    <xf numFmtId="0" fontId="11" fillId="11" borderId="61" xfId="0" applyFont="1" applyFill="1" applyBorder="1" applyAlignment="1">
      <alignment horizontal="center" vertical="center"/>
    </xf>
    <xf numFmtId="164" fontId="12" fillId="11" borderId="68" xfId="0" applyNumberFormat="1" applyFont="1" applyFill="1" applyBorder="1" applyAlignment="1">
      <alignment horizontal="center" vertical="center"/>
    </xf>
    <xf numFmtId="0" fontId="7" fillId="13" borderId="423" xfId="0" applyFont="1" applyFill="1" applyBorder="1" applyAlignment="1">
      <alignment horizontal="center" vertical="center"/>
    </xf>
    <xf numFmtId="164" fontId="48" fillId="13" borderId="423" xfId="0" applyNumberFormat="1" applyFont="1" applyFill="1" applyBorder="1" applyAlignment="1">
      <alignment horizontal="center" vertical="center"/>
    </xf>
    <xf numFmtId="0" fontId="48" fillId="13" borderId="423" xfId="0" applyFont="1" applyFill="1" applyBorder="1" applyAlignment="1">
      <alignment horizontal="center" vertical="center"/>
    </xf>
    <xf numFmtId="164" fontId="48" fillId="13" borderId="422" xfId="0" applyNumberFormat="1" applyFont="1" applyFill="1" applyBorder="1" applyAlignment="1">
      <alignment horizontal="center" vertical="center"/>
    </xf>
    <xf numFmtId="12" fontId="27" fillId="3" borderId="429" xfId="0" applyNumberFormat="1" applyFont="1" applyFill="1" applyBorder="1" applyAlignment="1">
      <alignment vertical="center"/>
    </xf>
    <xf numFmtId="0" fontId="58" fillId="19" borderId="0" xfId="0" applyFont="1" applyFill="1" applyAlignment="1">
      <alignment horizontal="center" vertical="center"/>
    </xf>
    <xf numFmtId="0" fontId="10" fillId="19" borderId="0" xfId="0" applyFont="1" applyFill="1" applyBorder="1"/>
    <xf numFmtId="0" fontId="62" fillId="19" borderId="0" xfId="0" applyFont="1" applyFill="1" applyBorder="1" applyAlignment="1">
      <alignment horizontal="center" vertical="center" wrapText="1"/>
    </xf>
    <xf numFmtId="0" fontId="10" fillId="19" borderId="0" xfId="0" applyFont="1" applyFill="1" applyBorder="1" applyAlignment="1">
      <alignment horizontal="center" vertical="center"/>
    </xf>
    <xf numFmtId="0" fontId="10" fillId="19" borderId="0" xfId="0" applyFont="1" applyFill="1"/>
    <xf numFmtId="0" fontId="1" fillId="0" borderId="0" xfId="0" applyFont="1" applyBorder="1" applyAlignment="1">
      <alignment horizontal="center" vertical="center" wrapText="1"/>
    </xf>
    <xf numFmtId="164" fontId="62" fillId="0" borderId="0" xfId="0" applyNumberFormat="1" applyFont="1" applyBorder="1" applyAlignment="1">
      <alignment horizontal="center" vertical="center"/>
    </xf>
    <xf numFmtId="9" fontId="57" fillId="0" borderId="0" xfId="0" applyNumberFormat="1" applyFont="1" applyBorder="1" applyAlignment="1">
      <alignment horizontal="center" vertical="center"/>
    </xf>
    <xf numFmtId="0" fontId="17" fillId="0" borderId="0" xfId="0" applyFont="1" applyFill="1" applyBorder="1" applyAlignment="1">
      <alignment horizontal="left" vertical="center"/>
    </xf>
    <xf numFmtId="0" fontId="31" fillId="0" borderId="0" xfId="0" applyFont="1" applyFill="1" applyBorder="1" applyAlignment="1">
      <alignment horizontal="left" vertical="center" wrapText="1"/>
    </xf>
    <xf numFmtId="0" fontId="71" fillId="0" borderId="365" xfId="0" applyFont="1" applyFill="1" applyBorder="1" applyAlignment="1">
      <alignment horizontal="left" vertical="top" wrapText="1"/>
    </xf>
    <xf numFmtId="0" fontId="71" fillId="0" borderId="322" xfId="0" applyFont="1" applyFill="1" applyBorder="1" applyAlignment="1">
      <alignment horizontal="left" vertical="top" wrapText="1"/>
    </xf>
    <xf numFmtId="0" fontId="71" fillId="0" borderId="323" xfId="0" applyFont="1" applyFill="1" applyBorder="1" applyAlignment="1">
      <alignment horizontal="left" vertical="top" wrapText="1"/>
    </xf>
    <xf numFmtId="0" fontId="71" fillId="0" borderId="366" xfId="0" applyFont="1" applyFill="1" applyBorder="1" applyAlignment="1">
      <alignment horizontal="left" vertical="top" wrapText="1"/>
    </xf>
    <xf numFmtId="0" fontId="71" fillId="0" borderId="326" xfId="0" applyFont="1" applyFill="1" applyBorder="1" applyAlignment="1">
      <alignment horizontal="left" vertical="top" wrapText="1"/>
    </xf>
    <xf numFmtId="0" fontId="71" fillId="0" borderId="327" xfId="0" applyFont="1" applyFill="1" applyBorder="1" applyAlignment="1">
      <alignment horizontal="left" vertical="top" wrapText="1"/>
    </xf>
    <xf numFmtId="0" fontId="71" fillId="0" borderId="367" xfId="0" applyFont="1" applyFill="1" applyBorder="1" applyAlignment="1">
      <alignment horizontal="left" vertical="top" wrapText="1"/>
    </xf>
    <xf numFmtId="0" fontId="71" fillId="0" borderId="330" xfId="0" applyFont="1" applyFill="1" applyBorder="1" applyAlignment="1">
      <alignment horizontal="left" vertical="top" wrapText="1"/>
    </xf>
    <xf numFmtId="0" fontId="71" fillId="0" borderId="331" xfId="0" applyFont="1" applyFill="1" applyBorder="1" applyAlignment="1">
      <alignment horizontal="left" vertical="top" wrapText="1"/>
    </xf>
    <xf numFmtId="0" fontId="71" fillId="0" borderId="368" xfId="0" applyFont="1" applyFill="1" applyBorder="1" applyAlignment="1">
      <alignment horizontal="left" vertical="top" wrapText="1"/>
    </xf>
    <xf numFmtId="0" fontId="71" fillId="0" borderId="334" xfId="0" applyFont="1" applyFill="1" applyBorder="1" applyAlignment="1">
      <alignment horizontal="left" vertical="top" wrapText="1"/>
    </xf>
    <xf numFmtId="0" fontId="71" fillId="0" borderId="335" xfId="0" applyFont="1" applyFill="1" applyBorder="1" applyAlignment="1">
      <alignment horizontal="left" vertical="top" wrapText="1"/>
    </xf>
    <xf numFmtId="0" fontId="71" fillId="0" borderId="369" xfId="0" applyFont="1" applyFill="1" applyBorder="1" applyAlignment="1">
      <alignment horizontal="left" vertical="top" wrapText="1"/>
    </xf>
    <xf numFmtId="0" fontId="71" fillId="0" borderId="337" xfId="0" applyFont="1" applyFill="1" applyBorder="1" applyAlignment="1">
      <alignment horizontal="left" vertical="top" wrapText="1"/>
    </xf>
    <xf numFmtId="0" fontId="71" fillId="0" borderId="338" xfId="0" applyFont="1" applyFill="1" applyBorder="1" applyAlignment="1">
      <alignment horizontal="left" vertical="top" wrapText="1"/>
    </xf>
    <xf numFmtId="0" fontId="71" fillId="0" borderId="370" xfId="0" applyFont="1" applyFill="1" applyBorder="1" applyAlignment="1">
      <alignment horizontal="left" vertical="top" wrapText="1"/>
    </xf>
    <xf numFmtId="0" fontId="71" fillId="0" borderId="340" xfId="0" applyFont="1" applyFill="1" applyBorder="1" applyAlignment="1">
      <alignment horizontal="left" vertical="top" wrapText="1"/>
    </xf>
    <xf numFmtId="0" fontId="71" fillId="0" borderId="341" xfId="0" applyFont="1" applyFill="1" applyBorder="1" applyAlignment="1">
      <alignment horizontal="left" vertical="top" wrapText="1"/>
    </xf>
    <xf numFmtId="0" fontId="71" fillId="0" borderId="345" xfId="0" applyFont="1" applyFill="1" applyBorder="1" applyAlignment="1">
      <alignment horizontal="left" vertical="top" wrapText="1"/>
    </xf>
    <xf numFmtId="0" fontId="71" fillId="0" borderId="346" xfId="0" applyFont="1" applyFill="1" applyBorder="1" applyAlignment="1">
      <alignment horizontal="left" vertical="top" wrapText="1"/>
    </xf>
    <xf numFmtId="0" fontId="71" fillId="0" borderId="347" xfId="0" applyFont="1" applyFill="1" applyBorder="1" applyAlignment="1">
      <alignment horizontal="left" vertical="top" wrapText="1"/>
    </xf>
    <xf numFmtId="0" fontId="71" fillId="0" borderId="348" xfId="0" applyFont="1" applyFill="1" applyBorder="1" applyAlignment="1">
      <alignment horizontal="left" vertical="top" wrapText="1"/>
    </xf>
    <xf numFmtId="0" fontId="71" fillId="0" borderId="349" xfId="0" applyFont="1" applyFill="1" applyBorder="1" applyAlignment="1">
      <alignment horizontal="left" vertical="top" wrapText="1"/>
    </xf>
    <xf numFmtId="0" fontId="71" fillId="0" borderId="350" xfId="0" applyFont="1" applyFill="1" applyBorder="1" applyAlignment="1">
      <alignment horizontal="left" vertical="top" wrapText="1"/>
    </xf>
    <xf numFmtId="0" fontId="71" fillId="0" borderId="351" xfId="0" applyFont="1" applyFill="1" applyBorder="1" applyAlignment="1">
      <alignment horizontal="left" vertical="top" wrapText="1"/>
    </xf>
    <xf numFmtId="0" fontId="71" fillId="0" borderId="352" xfId="0" applyFont="1" applyFill="1" applyBorder="1" applyAlignment="1">
      <alignment horizontal="left" vertical="top" wrapText="1"/>
    </xf>
    <xf numFmtId="0" fontId="71" fillId="0" borderId="353" xfId="0" applyFont="1" applyFill="1" applyBorder="1" applyAlignment="1">
      <alignment horizontal="left" vertical="top" wrapText="1"/>
    </xf>
    <xf numFmtId="12" fontId="10" fillId="20" borderId="0" xfId="0" applyNumberFormat="1" applyFont="1" applyFill="1" applyBorder="1" applyAlignment="1">
      <alignment horizontal="left" vertical="center" wrapText="1"/>
    </xf>
    <xf numFmtId="12" fontId="10" fillId="20" borderId="135" xfId="0" applyNumberFormat="1" applyFont="1" applyFill="1" applyBorder="1" applyAlignment="1">
      <alignment horizontal="left" vertical="center" wrapText="1"/>
    </xf>
    <xf numFmtId="0" fontId="31" fillId="0" borderId="0" xfId="0" applyFont="1" applyFill="1" applyBorder="1" applyAlignment="1">
      <alignment horizontal="left" vertical="center"/>
    </xf>
    <xf numFmtId="12" fontId="27" fillId="9" borderId="100" xfId="0" applyNumberFormat="1" applyFont="1" applyFill="1" applyBorder="1" applyAlignment="1">
      <alignment horizontal="left" vertical="center"/>
    </xf>
    <xf numFmtId="12" fontId="27" fillId="9" borderId="133" xfId="0" applyNumberFormat="1" applyFont="1" applyFill="1" applyBorder="1" applyAlignment="1">
      <alignment horizontal="left" vertical="center"/>
    </xf>
    <xf numFmtId="12" fontId="27" fillId="9" borderId="101" xfId="0" applyNumberFormat="1" applyFont="1" applyFill="1" applyBorder="1" applyAlignment="1">
      <alignment horizontal="left" vertical="center"/>
    </xf>
    <xf numFmtId="12" fontId="27" fillId="9" borderId="103" xfId="0" applyNumberFormat="1" applyFont="1" applyFill="1" applyBorder="1" applyAlignment="1">
      <alignment horizontal="left" vertical="center"/>
    </xf>
    <xf numFmtId="12" fontId="27" fillId="9" borderId="134" xfId="0" applyNumberFormat="1" applyFont="1" applyFill="1" applyBorder="1" applyAlignment="1">
      <alignment horizontal="left" vertical="center"/>
    </xf>
    <xf numFmtId="12" fontId="27" fillId="9" borderId="104" xfId="0" applyNumberFormat="1" applyFont="1" applyFill="1" applyBorder="1" applyAlignment="1">
      <alignment horizontal="left" vertical="center"/>
    </xf>
    <xf numFmtId="12" fontId="27" fillId="0" borderId="136" xfId="0" applyNumberFormat="1" applyFont="1" applyFill="1" applyBorder="1" applyAlignment="1">
      <alignment horizontal="left" vertical="center"/>
    </xf>
    <xf numFmtId="12" fontId="27" fillId="3" borderId="109" xfId="0" applyNumberFormat="1" applyFont="1" applyFill="1" applyBorder="1" applyAlignment="1">
      <alignment horizontal="left" vertical="center"/>
    </xf>
    <xf numFmtId="12" fontId="27" fillId="3" borderId="107" xfId="0" applyNumberFormat="1" applyFont="1" applyFill="1" applyBorder="1" applyAlignment="1">
      <alignment horizontal="left" vertical="center"/>
    </xf>
    <xf numFmtId="12" fontId="27" fillId="3" borderId="108" xfId="0" applyNumberFormat="1" applyFont="1" applyFill="1" applyBorder="1" applyAlignment="1">
      <alignment horizontal="left" vertical="center"/>
    </xf>
    <xf numFmtId="12" fontId="27" fillId="3" borderId="292" xfId="0" applyNumberFormat="1" applyFont="1" applyFill="1" applyBorder="1" applyAlignment="1">
      <alignment horizontal="left" vertical="center"/>
    </xf>
    <xf numFmtId="12" fontId="27" fillId="3" borderId="0" xfId="0" applyNumberFormat="1" applyFont="1" applyFill="1" applyBorder="1" applyAlignment="1">
      <alignment horizontal="left" vertical="center"/>
    </xf>
    <xf numFmtId="12" fontId="27" fillId="3" borderId="274" xfId="0" applyNumberFormat="1" applyFont="1" applyFill="1" applyBorder="1" applyAlignment="1">
      <alignment horizontal="left" vertical="center"/>
    </xf>
    <xf numFmtId="12" fontId="27" fillId="23" borderId="276" xfId="0" applyNumberFormat="1" applyFont="1" applyFill="1" applyBorder="1" applyAlignment="1">
      <alignment horizontal="left" vertical="center"/>
    </xf>
    <xf numFmtId="12" fontId="27" fillId="23" borderId="127" xfId="0" applyNumberFormat="1" applyFont="1" applyFill="1" applyBorder="1" applyAlignment="1">
      <alignment horizontal="left" vertical="center"/>
    </xf>
    <xf numFmtId="12" fontId="27" fillId="23" borderId="277" xfId="0" applyNumberFormat="1" applyFont="1" applyFill="1" applyBorder="1" applyAlignment="1">
      <alignment horizontal="left" vertical="center"/>
    </xf>
    <xf numFmtId="12" fontId="27" fillId="23" borderId="305" xfId="0" applyNumberFormat="1" applyFont="1" applyFill="1" applyBorder="1" applyAlignment="1">
      <alignment horizontal="left" vertical="center"/>
    </xf>
    <xf numFmtId="12" fontId="27" fillId="23" borderId="306" xfId="0" applyNumberFormat="1" applyFont="1" applyFill="1" applyBorder="1" applyAlignment="1">
      <alignment horizontal="left" vertical="center"/>
    </xf>
    <xf numFmtId="12" fontId="27" fillId="23" borderId="307" xfId="0" applyNumberFormat="1" applyFont="1" applyFill="1" applyBorder="1" applyAlignment="1">
      <alignment horizontal="left" vertical="center"/>
    </xf>
    <xf numFmtId="12" fontId="27" fillId="22" borderId="120" xfId="0" applyNumberFormat="1" applyFont="1" applyFill="1" applyBorder="1" applyAlignment="1">
      <alignment horizontal="left" vertical="center"/>
    </xf>
    <xf numFmtId="12" fontId="27" fillId="22" borderId="119" xfId="0" applyNumberFormat="1" applyFont="1" applyFill="1" applyBorder="1" applyAlignment="1">
      <alignment horizontal="left" vertical="center"/>
    </xf>
    <xf numFmtId="12" fontId="27" fillId="22" borderId="121" xfId="0" applyNumberFormat="1" applyFont="1" applyFill="1" applyBorder="1" applyAlignment="1">
      <alignment horizontal="left" vertical="center"/>
    </xf>
    <xf numFmtId="12" fontId="27" fillId="22" borderId="124" xfId="0" applyNumberFormat="1" applyFont="1" applyFill="1" applyBorder="1" applyAlignment="1">
      <alignment horizontal="left" vertical="center"/>
    </xf>
    <xf numFmtId="12" fontId="27" fillId="22" borderId="123" xfId="0" applyNumberFormat="1" applyFont="1" applyFill="1" applyBorder="1" applyAlignment="1">
      <alignment horizontal="left" vertical="center"/>
    </xf>
    <xf numFmtId="12" fontId="27" fillId="22" borderId="125" xfId="0" applyNumberFormat="1" applyFont="1" applyFill="1" applyBorder="1" applyAlignment="1">
      <alignment horizontal="left" vertical="center"/>
    </xf>
    <xf numFmtId="12" fontId="27" fillId="11" borderId="278" xfId="0" applyNumberFormat="1" applyFont="1" applyFill="1" applyBorder="1" applyAlignment="1">
      <alignment horizontal="left" vertical="center"/>
    </xf>
    <xf numFmtId="12" fontId="27" fillId="11" borderId="115" xfId="0" applyNumberFormat="1" applyFont="1" applyFill="1" applyBorder="1" applyAlignment="1">
      <alignment horizontal="left" vertical="center"/>
    </xf>
    <xf numFmtId="12" fontId="27" fillId="11" borderId="279" xfId="0" applyNumberFormat="1" applyFont="1" applyFill="1" applyBorder="1" applyAlignment="1">
      <alignment horizontal="left" vertical="center"/>
    </xf>
    <xf numFmtId="12" fontId="27" fillId="11" borderId="332" xfId="0" applyNumberFormat="1" applyFont="1" applyFill="1" applyBorder="1" applyAlignment="1">
      <alignment horizontal="left" vertical="center"/>
    </xf>
    <xf numFmtId="12" fontId="27" fillId="11" borderId="0" xfId="0" applyNumberFormat="1" applyFont="1" applyFill="1" applyBorder="1" applyAlignment="1">
      <alignment horizontal="left" vertical="center"/>
    </xf>
    <xf numFmtId="12" fontId="27" fillId="11" borderId="275" xfId="0" applyNumberFormat="1" applyFont="1" applyFill="1" applyBorder="1" applyAlignment="1">
      <alignment horizontal="left" vertical="center"/>
    </xf>
    <xf numFmtId="12" fontId="27" fillId="13" borderId="169" xfId="0" applyNumberFormat="1" applyFont="1" applyFill="1" applyBorder="1" applyAlignment="1">
      <alignment horizontal="left" vertical="center"/>
    </xf>
    <xf numFmtId="12" fontId="27" fillId="13" borderId="170" xfId="0" applyNumberFormat="1" applyFont="1" applyFill="1" applyBorder="1" applyAlignment="1">
      <alignment horizontal="left" vertical="center"/>
    </xf>
    <xf numFmtId="12" fontId="27" fillId="13" borderId="171" xfId="0" applyNumberFormat="1" applyFont="1" applyFill="1" applyBorder="1" applyAlignment="1">
      <alignment horizontal="left" vertical="center"/>
    </xf>
    <xf numFmtId="12" fontId="27" fillId="13" borderId="172" xfId="0" applyNumberFormat="1" applyFont="1" applyFill="1" applyBorder="1" applyAlignment="1">
      <alignment horizontal="left" vertical="center"/>
    </xf>
    <xf numFmtId="12" fontId="27" fillId="13" borderId="173" xfId="0" applyNumberFormat="1" applyFont="1" applyFill="1" applyBorder="1" applyAlignment="1">
      <alignment horizontal="left" vertical="center"/>
    </xf>
    <xf numFmtId="12" fontId="27" fillId="13" borderId="174" xfId="0" applyNumberFormat="1" applyFont="1" applyFill="1" applyBorder="1" applyAlignment="1">
      <alignment horizontal="left" vertical="center"/>
    </xf>
    <xf numFmtId="12" fontId="27" fillId="0" borderId="0" xfId="0" applyNumberFormat="1" applyFont="1" applyFill="1" applyBorder="1" applyAlignment="1">
      <alignment horizontal="left" vertical="center"/>
    </xf>
    <xf numFmtId="0" fontId="71" fillId="0" borderId="282" xfId="0" applyFont="1" applyFill="1" applyBorder="1" applyAlignment="1">
      <alignment horizontal="left" vertical="top" wrapText="1"/>
    </xf>
    <xf numFmtId="0" fontId="0" fillId="0" borderId="280" xfId="0" applyBorder="1" applyAlignment="1">
      <alignment vertical="top" wrapText="1"/>
    </xf>
    <xf numFmtId="0" fontId="0" fillId="0" borderId="285" xfId="0" applyBorder="1" applyAlignment="1">
      <alignment vertical="top" wrapText="1"/>
    </xf>
    <xf numFmtId="0" fontId="71" fillId="0" borderId="283" xfId="0" applyFont="1" applyFill="1" applyBorder="1" applyAlignment="1">
      <alignment horizontal="left" vertical="top" wrapText="1"/>
    </xf>
    <xf numFmtId="0" fontId="71" fillId="0" borderId="281" xfId="0" applyFont="1" applyFill="1" applyBorder="1" applyAlignment="1">
      <alignment horizontal="left" vertical="top" wrapText="1"/>
    </xf>
    <xf numFmtId="0" fontId="71" fillId="0" borderId="287" xfId="0" applyFont="1" applyFill="1" applyBorder="1" applyAlignment="1">
      <alignment horizontal="left" vertical="top" wrapText="1"/>
    </xf>
    <xf numFmtId="0" fontId="71" fillId="0" borderId="290" xfId="0" applyFont="1" applyFill="1" applyBorder="1" applyAlignment="1">
      <alignment horizontal="left" vertical="top" wrapText="1"/>
    </xf>
    <xf numFmtId="0" fontId="71" fillId="0" borderId="289" xfId="0" applyFont="1" applyFill="1" applyBorder="1" applyAlignment="1">
      <alignment horizontal="left" vertical="top" wrapText="1"/>
    </xf>
    <xf numFmtId="0" fontId="71" fillId="0" borderId="291" xfId="0" applyFont="1" applyFill="1" applyBorder="1" applyAlignment="1">
      <alignment horizontal="left" vertical="top" wrapText="1"/>
    </xf>
    <xf numFmtId="0" fontId="71" fillId="0" borderId="361" xfId="0" applyFont="1" applyFill="1" applyBorder="1" applyAlignment="1">
      <alignment horizontal="left" vertical="top" wrapText="1"/>
    </xf>
    <xf numFmtId="0" fontId="71" fillId="0" borderId="295" xfId="0" applyFont="1" applyFill="1" applyBorder="1" applyAlignment="1">
      <alignment horizontal="left" vertical="top" wrapText="1"/>
    </xf>
    <xf numFmtId="0" fontId="71" fillId="0" borderId="296" xfId="0" applyFont="1" applyFill="1" applyBorder="1" applyAlignment="1">
      <alignment horizontal="left" vertical="top" wrapText="1"/>
    </xf>
    <xf numFmtId="0" fontId="71" fillId="0" borderId="362" xfId="0" applyFont="1" applyFill="1" applyBorder="1" applyAlignment="1">
      <alignment horizontal="left" vertical="top" wrapText="1"/>
    </xf>
    <xf numFmtId="0" fontId="71" fillId="0" borderId="299" xfId="0" applyFont="1" applyFill="1" applyBorder="1" applyAlignment="1">
      <alignment horizontal="left" vertical="top" wrapText="1"/>
    </xf>
    <xf numFmtId="0" fontId="71" fillId="0" borderId="300" xfId="0" applyFont="1" applyFill="1" applyBorder="1" applyAlignment="1">
      <alignment horizontal="left" vertical="top" wrapText="1"/>
    </xf>
    <xf numFmtId="0" fontId="71" fillId="0" borderId="363" xfId="0" applyFont="1" applyFill="1" applyBorder="1" applyAlignment="1">
      <alignment horizontal="left" vertical="top" wrapText="1"/>
    </xf>
    <xf numFmtId="0" fontId="71" fillId="0" borderId="303" xfId="0" applyFont="1" applyFill="1" applyBorder="1" applyAlignment="1">
      <alignment horizontal="left" vertical="top" wrapText="1"/>
    </xf>
    <xf numFmtId="0" fontId="71" fillId="0" borderId="304" xfId="0" applyFont="1" applyFill="1" applyBorder="1" applyAlignment="1">
      <alignment horizontal="left" vertical="top" wrapText="1"/>
    </xf>
    <xf numFmtId="0" fontId="71" fillId="0" borderId="364" xfId="0" applyFont="1" applyFill="1" applyBorder="1" applyAlignment="1">
      <alignment horizontal="left" vertical="top" wrapText="1"/>
    </xf>
    <xf numFmtId="0" fontId="71" fillId="0" borderId="309" xfId="0" applyFont="1" applyFill="1" applyBorder="1" applyAlignment="1">
      <alignment horizontal="left" vertical="top" wrapText="1"/>
    </xf>
    <xf numFmtId="0" fontId="71" fillId="0" borderId="310" xfId="0" applyFont="1" applyFill="1" applyBorder="1" applyAlignment="1">
      <alignment horizontal="left" vertical="top" wrapText="1"/>
    </xf>
    <xf numFmtId="0" fontId="71" fillId="0" borderId="371" xfId="0" applyFont="1" applyFill="1" applyBorder="1" applyAlignment="1">
      <alignment horizontal="left" vertical="top" wrapText="1"/>
    </xf>
    <xf numFmtId="0" fontId="71" fillId="0" borderId="312" xfId="0" applyFont="1" applyFill="1" applyBorder="1" applyAlignment="1">
      <alignment horizontal="left" vertical="top" wrapText="1"/>
    </xf>
    <xf numFmtId="0" fontId="71" fillId="0" borderId="313" xfId="0" applyFont="1" applyFill="1" applyBorder="1" applyAlignment="1">
      <alignment horizontal="left" vertical="top" wrapText="1"/>
    </xf>
    <xf numFmtId="0" fontId="71" fillId="0" borderId="372" xfId="0" applyFont="1" applyFill="1" applyBorder="1" applyAlignment="1">
      <alignment horizontal="left" vertical="top" wrapText="1"/>
    </xf>
    <xf numFmtId="0" fontId="71" fillId="0" borderId="315" xfId="0" applyFont="1" applyFill="1" applyBorder="1" applyAlignment="1">
      <alignment horizontal="left" vertical="top" wrapText="1"/>
    </xf>
    <xf numFmtId="0" fontId="71" fillId="0" borderId="316" xfId="0" applyFont="1" applyFill="1" applyBorder="1" applyAlignment="1">
      <alignment horizontal="left" vertical="top" wrapText="1"/>
    </xf>
    <xf numFmtId="9" fontId="44" fillId="9" borderId="177" xfId="0" applyNumberFormat="1" applyFont="1" applyFill="1" applyBorder="1" applyAlignment="1">
      <alignment horizontal="left" vertical="center"/>
    </xf>
    <xf numFmtId="9" fontId="44" fillId="9" borderId="178" xfId="0" applyNumberFormat="1" applyFont="1" applyFill="1" applyBorder="1" applyAlignment="1">
      <alignment horizontal="left" vertical="center"/>
    </xf>
    <xf numFmtId="9" fontId="44" fillId="9" borderId="179" xfId="0" applyNumberFormat="1" applyFont="1" applyFill="1" applyBorder="1" applyAlignment="1">
      <alignment horizontal="left" vertical="center"/>
    </xf>
    <xf numFmtId="9" fontId="44" fillId="9" borderId="180" xfId="0" applyNumberFormat="1" applyFont="1" applyFill="1" applyBorder="1" applyAlignment="1">
      <alignment horizontal="left" vertical="center"/>
    </xf>
    <xf numFmtId="9" fontId="44" fillId="9" borderId="181" xfId="0" applyNumberFormat="1" applyFont="1" applyFill="1" applyBorder="1" applyAlignment="1">
      <alignment horizontal="left" vertical="center"/>
    </xf>
    <xf numFmtId="9" fontId="44" fillId="9" borderId="182" xfId="0" applyNumberFormat="1" applyFont="1" applyFill="1" applyBorder="1" applyAlignment="1">
      <alignment horizontal="left" vertical="center"/>
    </xf>
    <xf numFmtId="0" fontId="44" fillId="0" borderId="141" xfId="0" applyFont="1" applyFill="1" applyBorder="1" applyAlignment="1">
      <alignment horizontal="center" vertical="center"/>
    </xf>
    <xf numFmtId="0" fontId="44" fillId="0" borderId="142" xfId="0" applyFont="1" applyFill="1" applyBorder="1" applyAlignment="1">
      <alignment horizontal="center" vertical="center"/>
    </xf>
    <xf numFmtId="12" fontId="43" fillId="9" borderId="133" xfId="0" applyNumberFormat="1" applyFont="1" applyFill="1" applyBorder="1" applyAlignment="1">
      <alignment horizontal="left" vertical="top"/>
    </xf>
    <xf numFmtId="12" fontId="43" fillId="9" borderId="134" xfId="0" applyNumberFormat="1" applyFont="1" applyFill="1" applyBorder="1" applyAlignment="1">
      <alignment horizontal="left" vertical="top"/>
    </xf>
    <xf numFmtId="0" fontId="51" fillId="20" borderId="0" xfId="0" applyFont="1" applyFill="1" applyBorder="1" applyAlignment="1">
      <alignment horizontal="center" vertical="center" wrapText="1"/>
    </xf>
    <xf numFmtId="0" fontId="51" fillId="20" borderId="0" xfId="0" applyFont="1" applyFill="1" applyBorder="1" applyAlignment="1">
      <alignment horizontal="left" vertical="center" wrapText="1"/>
    </xf>
    <xf numFmtId="0" fontId="0" fillId="24" borderId="130" xfId="0" applyFill="1" applyBorder="1" applyAlignment="1">
      <alignment horizontal="center" vertical="center" textRotation="90"/>
    </xf>
    <xf numFmtId="0" fontId="0" fillId="24" borderId="131" xfId="0" applyFill="1" applyBorder="1" applyAlignment="1">
      <alignment horizontal="center" vertical="center" textRotation="90"/>
    </xf>
    <xf numFmtId="0" fontId="0" fillId="24" borderId="132" xfId="0" applyFill="1" applyBorder="1" applyAlignment="1">
      <alignment horizontal="center" vertical="center" textRotation="90"/>
    </xf>
    <xf numFmtId="9" fontId="44" fillId="0" borderId="163" xfId="0" applyNumberFormat="1" applyFont="1" applyFill="1" applyBorder="1" applyAlignment="1">
      <alignment horizontal="center" vertical="center"/>
    </xf>
    <xf numFmtId="9" fontId="44" fillId="0" borderId="164" xfId="0" applyNumberFormat="1" applyFont="1" applyFill="1" applyBorder="1" applyAlignment="1">
      <alignment horizontal="center" vertical="center"/>
    </xf>
    <xf numFmtId="0" fontId="44" fillId="0" borderId="163" xfId="0" applyFont="1" applyFill="1" applyBorder="1" applyAlignment="1">
      <alignment horizontal="center" vertical="center"/>
    </xf>
    <xf numFmtId="0" fontId="44" fillId="0" borderId="164" xfId="0" applyFont="1" applyFill="1" applyBorder="1" applyAlignment="1">
      <alignment horizontal="center" vertical="center"/>
    </xf>
    <xf numFmtId="9" fontId="27" fillId="9" borderId="133" xfId="0" applyNumberFormat="1" applyFont="1" applyFill="1" applyBorder="1" applyAlignment="1">
      <alignment horizontal="center" vertical="center"/>
    </xf>
    <xf numFmtId="9" fontId="27" fillId="9" borderId="101" xfId="0" applyNumberFormat="1" applyFont="1" applyFill="1" applyBorder="1" applyAlignment="1">
      <alignment horizontal="center" vertical="center"/>
    </xf>
    <xf numFmtId="9" fontId="27" fillId="9" borderId="134" xfId="0" applyNumberFormat="1" applyFont="1" applyFill="1" applyBorder="1" applyAlignment="1">
      <alignment horizontal="center" vertical="center"/>
    </xf>
    <xf numFmtId="9" fontId="27" fillId="9" borderId="104" xfId="0" applyNumberFormat="1" applyFont="1" applyFill="1" applyBorder="1" applyAlignment="1">
      <alignment horizontal="center" vertical="center"/>
    </xf>
    <xf numFmtId="9" fontId="27" fillId="0" borderId="12" xfId="0" applyNumberFormat="1" applyFont="1" applyFill="1" applyBorder="1" applyAlignment="1">
      <alignment horizontal="center" vertical="center"/>
    </xf>
    <xf numFmtId="9" fontId="27" fillId="0" borderId="14" xfId="0" applyNumberFormat="1" applyFont="1" applyFill="1" applyBorder="1" applyAlignment="1">
      <alignment horizontal="center" vertical="center"/>
    </xf>
    <xf numFmtId="12" fontId="27" fillId="3" borderId="111" xfId="0" applyNumberFormat="1" applyFont="1" applyFill="1" applyBorder="1" applyAlignment="1">
      <alignment horizontal="left" vertical="center"/>
    </xf>
    <xf numFmtId="12" fontId="27" fillId="23" borderId="129" xfId="0" applyNumberFormat="1" applyFont="1" applyFill="1" applyBorder="1" applyAlignment="1">
      <alignment horizontal="left" vertical="center"/>
    </xf>
    <xf numFmtId="12" fontId="27" fillId="11" borderId="117" xfId="0" applyNumberFormat="1" applyFont="1" applyFill="1" applyBorder="1" applyAlignment="1">
      <alignment horizontal="left" vertical="center"/>
    </xf>
    <xf numFmtId="9" fontId="27" fillId="0" borderId="102" xfId="0" applyNumberFormat="1" applyFont="1" applyFill="1" applyBorder="1" applyAlignment="1">
      <alignment horizontal="center" vertical="center"/>
    </xf>
    <xf numFmtId="9" fontId="27" fillId="0" borderId="101" xfId="0" applyNumberFormat="1" applyFont="1" applyFill="1" applyBorder="1" applyAlignment="1">
      <alignment horizontal="center" vertical="center"/>
    </xf>
    <xf numFmtId="9" fontId="27" fillId="0" borderId="105" xfId="0" applyNumberFormat="1" applyFont="1" applyFill="1" applyBorder="1" applyAlignment="1">
      <alignment horizontal="center" vertical="center"/>
    </xf>
    <xf numFmtId="9" fontId="27" fillId="0" borderId="104" xfId="0" applyNumberFormat="1" applyFont="1" applyFill="1" applyBorder="1" applyAlignment="1">
      <alignment horizontal="center" vertical="center"/>
    </xf>
    <xf numFmtId="9" fontId="27" fillId="0" borderId="120" xfId="0" applyNumberFormat="1" applyFont="1" applyFill="1" applyBorder="1" applyAlignment="1">
      <alignment horizontal="center" vertical="center"/>
    </xf>
    <xf numFmtId="9" fontId="27" fillId="0" borderId="121" xfId="0" applyNumberFormat="1" applyFont="1" applyFill="1" applyBorder="1" applyAlignment="1">
      <alignment horizontal="center" vertical="center"/>
    </xf>
    <xf numFmtId="9" fontId="27" fillId="0" borderId="124" xfId="0" applyNumberFormat="1" applyFont="1" applyFill="1" applyBorder="1" applyAlignment="1">
      <alignment horizontal="center" vertical="center"/>
    </xf>
    <xf numFmtId="9" fontId="27" fillId="0" borderId="125" xfId="0" applyNumberFormat="1" applyFont="1" applyFill="1" applyBorder="1" applyAlignment="1">
      <alignment horizontal="center" vertical="center"/>
    </xf>
    <xf numFmtId="9" fontId="27" fillId="0" borderId="266" xfId="0" applyNumberFormat="1" applyFont="1" applyFill="1" applyBorder="1" applyAlignment="1">
      <alignment horizontal="center" vertical="center"/>
    </xf>
    <xf numFmtId="9" fontId="27" fillId="0" borderId="263" xfId="0" applyNumberFormat="1" applyFont="1" applyFill="1" applyBorder="1" applyAlignment="1">
      <alignment horizontal="center" vertical="center"/>
    </xf>
    <xf numFmtId="9" fontId="27" fillId="0" borderId="267" xfId="0" applyNumberFormat="1" applyFont="1" applyFill="1" applyBorder="1" applyAlignment="1">
      <alignment horizontal="center" vertical="center"/>
    </xf>
    <xf numFmtId="9" fontId="27" fillId="0" borderId="265" xfId="0" applyNumberFormat="1" applyFont="1" applyFill="1" applyBorder="1" applyAlignment="1">
      <alignment horizontal="center" vertical="center"/>
    </xf>
    <xf numFmtId="9" fontId="27" fillId="0" borderId="262" xfId="0" applyNumberFormat="1" applyFont="1" applyFill="1" applyBorder="1" applyAlignment="1">
      <alignment horizontal="center" vertical="center"/>
    </xf>
    <xf numFmtId="9" fontId="27" fillId="0" borderId="264" xfId="0" applyNumberFormat="1" applyFont="1" applyFill="1" applyBorder="1" applyAlignment="1">
      <alignment horizontal="center" vertical="center"/>
    </xf>
    <xf numFmtId="9" fontId="27" fillId="0" borderId="109" xfId="0" applyNumberFormat="1" applyFont="1" applyFill="1" applyBorder="1" applyAlignment="1">
      <alignment horizontal="center" vertical="center"/>
    </xf>
    <xf numFmtId="9" fontId="27" fillId="0" borderId="108" xfId="0" applyNumberFormat="1" applyFont="1" applyFill="1" applyBorder="1" applyAlignment="1">
      <alignment horizontal="center" vertical="center"/>
    </xf>
    <xf numFmtId="9" fontId="27" fillId="0" borderId="113" xfId="0" applyNumberFormat="1" applyFont="1" applyFill="1" applyBorder="1" applyAlignment="1">
      <alignment horizontal="center" vertical="center"/>
    </xf>
    <xf numFmtId="9" fontId="27" fillId="0" borderId="112" xfId="0" applyNumberFormat="1" applyFont="1" applyFill="1" applyBorder="1" applyAlignment="1">
      <alignment horizontal="center" vertical="center"/>
    </xf>
    <xf numFmtId="9" fontId="27" fillId="0" borderId="169" xfId="0" applyNumberFormat="1" applyFont="1" applyFill="1" applyBorder="1" applyAlignment="1">
      <alignment horizontal="center" vertical="center"/>
    </xf>
    <xf numFmtId="9" fontId="27" fillId="0" borderId="171" xfId="0" applyNumberFormat="1" applyFont="1" applyFill="1" applyBorder="1" applyAlignment="1">
      <alignment horizontal="center" vertical="center"/>
    </xf>
    <xf numFmtId="9" fontId="27" fillId="0" borderId="172" xfId="0" applyNumberFormat="1" applyFont="1" applyFill="1" applyBorder="1" applyAlignment="1">
      <alignment horizontal="center" vertical="center"/>
    </xf>
    <xf numFmtId="9" fontId="27" fillId="0" borderId="174" xfId="0" applyNumberFormat="1" applyFont="1" applyFill="1" applyBorder="1" applyAlignment="1">
      <alignment horizontal="center" vertical="center"/>
    </xf>
    <xf numFmtId="9" fontId="27" fillId="0" borderId="272" xfId="0" applyNumberFormat="1" applyFont="1" applyFill="1" applyBorder="1" applyAlignment="1">
      <alignment horizontal="center" vertical="center"/>
    </xf>
    <xf numFmtId="9" fontId="27" fillId="0" borderId="269" xfId="0" applyNumberFormat="1" applyFont="1" applyFill="1" applyBorder="1" applyAlignment="1">
      <alignment horizontal="center" vertical="center"/>
    </xf>
    <xf numFmtId="9" fontId="27" fillId="0" borderId="273" xfId="0" applyNumberFormat="1" applyFont="1" applyFill="1" applyBorder="1" applyAlignment="1">
      <alignment horizontal="center" vertical="center"/>
    </xf>
    <xf numFmtId="9" fontId="27" fillId="0" borderId="271" xfId="0" applyNumberFormat="1" applyFont="1" applyFill="1" applyBorder="1" applyAlignment="1">
      <alignment horizontal="center" vertical="center"/>
    </xf>
    <xf numFmtId="9" fontId="44" fillId="0" borderId="144" xfId="0" applyNumberFormat="1" applyFont="1" applyFill="1" applyBorder="1" applyAlignment="1">
      <alignment horizontal="center" vertical="center"/>
    </xf>
    <xf numFmtId="9" fontId="44" fillId="0" borderId="145" xfId="0" applyNumberFormat="1" applyFont="1" applyFill="1" applyBorder="1" applyAlignment="1">
      <alignment horizontal="center" vertical="center"/>
    </xf>
    <xf numFmtId="0" fontId="44" fillId="0" borderId="144" xfId="0" applyFont="1" applyFill="1" applyBorder="1" applyAlignment="1">
      <alignment horizontal="center" vertical="center"/>
    </xf>
    <xf numFmtId="0" fontId="44" fillId="0" borderId="145" xfId="0" applyFont="1" applyFill="1" applyBorder="1" applyAlignment="1">
      <alignment horizontal="center" vertical="center"/>
    </xf>
    <xf numFmtId="9" fontId="44" fillId="0" borderId="166" xfId="0" applyNumberFormat="1" applyFont="1" applyFill="1" applyBorder="1" applyAlignment="1">
      <alignment horizontal="center" vertical="center"/>
    </xf>
    <xf numFmtId="9" fontId="44" fillId="0" borderId="167" xfId="0" applyNumberFormat="1" applyFont="1" applyFill="1" applyBorder="1" applyAlignment="1">
      <alignment horizontal="center" vertical="center"/>
    </xf>
    <xf numFmtId="0" fontId="44" fillId="0" borderId="166" xfId="0" applyFont="1" applyFill="1" applyBorder="1" applyAlignment="1">
      <alignment horizontal="center" vertical="center"/>
    </xf>
    <xf numFmtId="0" fontId="44" fillId="0" borderId="167" xfId="0" applyFont="1" applyFill="1" applyBorder="1" applyAlignment="1">
      <alignment horizontal="center" vertical="center"/>
    </xf>
    <xf numFmtId="9" fontId="27" fillId="0" borderId="268" xfId="0" applyNumberFormat="1" applyFont="1" applyFill="1" applyBorder="1" applyAlignment="1">
      <alignment horizontal="center" vertical="center"/>
    </xf>
    <xf numFmtId="9" fontId="27" fillId="0" borderId="270" xfId="0" applyNumberFormat="1" applyFont="1" applyFill="1" applyBorder="1" applyAlignment="1">
      <alignment horizontal="center" vertical="center"/>
    </xf>
    <xf numFmtId="9" fontId="44" fillId="0" borderId="150" xfId="0" applyNumberFormat="1" applyFont="1" applyFill="1" applyBorder="1" applyAlignment="1">
      <alignment horizontal="center" vertical="center"/>
    </xf>
    <xf numFmtId="9" fontId="44" fillId="0" borderId="151" xfId="0" applyNumberFormat="1" applyFont="1" applyFill="1" applyBorder="1" applyAlignment="1">
      <alignment horizontal="center" vertical="center"/>
    </xf>
    <xf numFmtId="0" fontId="44" fillId="0" borderId="150" xfId="0" applyFont="1" applyFill="1" applyBorder="1" applyAlignment="1">
      <alignment horizontal="center" vertical="center"/>
    </xf>
    <xf numFmtId="0" fontId="44" fillId="0" borderId="151" xfId="0" applyFont="1" applyFill="1" applyBorder="1" applyAlignment="1">
      <alignment horizontal="center" vertical="center"/>
    </xf>
    <xf numFmtId="9" fontId="44" fillId="0" borderId="175" xfId="0" applyNumberFormat="1" applyFont="1" applyFill="1" applyBorder="1" applyAlignment="1">
      <alignment horizontal="center" vertical="center"/>
    </xf>
    <xf numFmtId="9" fontId="44" fillId="0" borderId="176" xfId="0" applyNumberFormat="1" applyFont="1" applyFill="1" applyBorder="1" applyAlignment="1">
      <alignment horizontal="center" vertical="center"/>
    </xf>
    <xf numFmtId="0" fontId="44" fillId="0" borderId="175" xfId="0" applyFont="1" applyFill="1" applyBorder="1" applyAlignment="1">
      <alignment horizontal="center" vertical="center"/>
    </xf>
    <xf numFmtId="0" fontId="44" fillId="0" borderId="176" xfId="0" applyFont="1" applyFill="1" applyBorder="1" applyAlignment="1">
      <alignment horizontal="center" vertical="center"/>
    </xf>
    <xf numFmtId="0" fontId="32" fillId="0" borderId="96" xfId="0" applyFont="1" applyFill="1" applyBorder="1" applyAlignment="1">
      <alignment horizontal="center" vertical="center" wrapText="1"/>
    </xf>
    <xf numFmtId="0" fontId="32" fillId="0" borderId="98" xfId="0" applyFont="1" applyFill="1" applyBorder="1" applyAlignment="1">
      <alignment horizontal="center" vertical="center" wrapText="1"/>
    </xf>
    <xf numFmtId="9" fontId="44" fillId="0" borderId="141" xfId="0" applyNumberFormat="1" applyFont="1" applyFill="1" applyBorder="1" applyAlignment="1">
      <alignment horizontal="center" vertical="center"/>
    </xf>
    <xf numFmtId="9" fontId="44" fillId="0" borderId="142" xfId="0" applyNumberFormat="1" applyFont="1" applyFill="1" applyBorder="1" applyAlignment="1">
      <alignment horizontal="center" vertical="center"/>
    </xf>
    <xf numFmtId="0" fontId="75" fillId="20" borderId="97" xfId="0" applyFont="1" applyFill="1" applyBorder="1" applyAlignment="1">
      <alignment horizontal="left" vertical="center" wrapText="1"/>
    </xf>
    <xf numFmtId="0" fontId="75" fillId="20" borderId="98" xfId="0" applyFont="1" applyFill="1" applyBorder="1" applyAlignment="1">
      <alignment horizontal="left" vertical="center" wrapText="1"/>
    </xf>
    <xf numFmtId="0" fontId="43" fillId="0" borderId="96" xfId="0" applyFont="1" applyFill="1" applyBorder="1" applyAlignment="1">
      <alignment horizontal="center" vertical="center" wrapText="1"/>
    </xf>
    <xf numFmtId="0" fontId="43" fillId="0" borderId="97" xfId="0" applyFont="1" applyFill="1" applyBorder="1" applyAlignment="1">
      <alignment horizontal="center" vertical="center" wrapText="1"/>
    </xf>
    <xf numFmtId="0" fontId="43" fillId="0" borderId="98" xfId="0" applyFont="1" applyFill="1" applyBorder="1" applyAlignment="1">
      <alignment horizontal="center" vertical="center" wrapText="1"/>
    </xf>
    <xf numFmtId="0" fontId="7" fillId="11" borderId="416" xfId="0" applyFont="1" applyFill="1" applyBorder="1" applyAlignment="1">
      <alignment horizontal="left" vertical="center"/>
    </xf>
    <xf numFmtId="0" fontId="7" fillId="11" borderId="117" xfId="0" applyFont="1" applyFill="1" applyBorder="1" applyAlignment="1">
      <alignment horizontal="left" vertical="center"/>
    </xf>
    <xf numFmtId="0" fontId="17" fillId="11" borderId="419" xfId="0" applyFont="1" applyFill="1" applyBorder="1" applyAlignment="1">
      <alignment horizontal="center" vertical="center"/>
    </xf>
    <xf numFmtId="0" fontId="17" fillId="11" borderId="420" xfId="0" applyFont="1" applyFill="1" applyBorder="1" applyAlignment="1">
      <alignment horizontal="center" vertical="center"/>
    </xf>
    <xf numFmtId="0" fontId="17" fillId="11" borderId="421" xfId="0" applyFont="1" applyFill="1" applyBorder="1" applyAlignment="1">
      <alignment horizontal="center" vertical="center"/>
    </xf>
    <xf numFmtId="1" fontId="1" fillId="11" borderId="417" xfId="0" applyNumberFormat="1" applyFont="1" applyFill="1" applyBorder="1" applyAlignment="1">
      <alignment horizontal="center" vertical="center"/>
    </xf>
    <xf numFmtId="1" fontId="1" fillId="11" borderId="418" xfId="0" applyNumberFormat="1" applyFont="1" applyFill="1" applyBorder="1" applyAlignment="1">
      <alignment horizontal="center" vertical="center"/>
    </xf>
    <xf numFmtId="0" fontId="7" fillId="13" borderId="170" xfId="0" applyFont="1" applyFill="1" applyBorder="1" applyAlignment="1">
      <alignment horizontal="center" vertical="center"/>
    </xf>
    <xf numFmtId="0" fontId="7" fillId="13" borderId="173" xfId="0" applyFont="1" applyFill="1" applyBorder="1" applyAlignment="1">
      <alignment horizontal="center" vertical="center"/>
    </xf>
    <xf numFmtId="0" fontId="7" fillId="13" borderId="170" xfId="0" applyFont="1" applyFill="1" applyBorder="1" applyAlignment="1">
      <alignment horizontal="left" vertical="center"/>
    </xf>
    <xf numFmtId="0" fontId="7" fillId="13" borderId="173" xfId="0" applyFont="1" applyFill="1" applyBorder="1" applyAlignment="1">
      <alignment horizontal="left" vertical="center"/>
    </xf>
    <xf numFmtId="0" fontId="17" fillId="13" borderId="425" xfId="0" applyFont="1" applyFill="1" applyBorder="1" applyAlignment="1">
      <alignment horizontal="center" vertical="center"/>
    </xf>
    <xf numFmtId="0" fontId="17" fillId="13" borderId="426" xfId="0" applyFont="1" applyFill="1" applyBorder="1" applyAlignment="1">
      <alignment horizontal="center" vertical="center"/>
    </xf>
    <xf numFmtId="0" fontId="17" fillId="13" borderId="427" xfId="0" applyFont="1" applyFill="1" applyBorder="1" applyAlignment="1">
      <alignment horizontal="center" vertical="center"/>
    </xf>
    <xf numFmtId="1" fontId="1" fillId="13" borderId="424" xfId="0" applyNumberFormat="1" applyFont="1" applyFill="1" applyBorder="1" applyAlignment="1">
      <alignment horizontal="center" vertical="center"/>
    </xf>
    <xf numFmtId="1" fontId="1" fillId="13" borderId="252" xfId="0" applyNumberFormat="1" applyFont="1" applyFill="1" applyBorder="1" applyAlignment="1">
      <alignment horizontal="center" vertical="center"/>
    </xf>
    <xf numFmtId="0" fontId="0" fillId="14" borderId="1" xfId="0" applyFont="1" applyFill="1" applyBorder="1" applyAlignment="1">
      <alignment horizontal="center" vertical="center"/>
    </xf>
    <xf numFmtId="0" fontId="0" fillId="14" borderId="9" xfId="0" applyFont="1" applyFill="1" applyBorder="1" applyAlignment="1">
      <alignment horizontal="center" vertical="center"/>
    </xf>
    <xf numFmtId="0" fontId="2" fillId="0" borderId="0" xfId="0" applyFont="1" applyBorder="1" applyAlignment="1">
      <alignment horizontal="center" vertical="center" wrapText="1"/>
    </xf>
    <xf numFmtId="0" fontId="22" fillId="14" borderId="12" xfId="0" applyFont="1" applyFill="1" applyBorder="1" applyAlignment="1">
      <alignment horizontal="center" vertical="center"/>
    </xf>
    <xf numFmtId="0" fontId="22" fillId="14" borderId="13" xfId="0" applyFont="1" applyFill="1" applyBorder="1" applyAlignment="1">
      <alignment horizontal="center" vertical="center"/>
    </xf>
    <xf numFmtId="0" fontId="22" fillId="14" borderId="14" xfId="0" applyFont="1" applyFill="1" applyBorder="1" applyAlignment="1">
      <alignment horizontal="center" vertical="center"/>
    </xf>
    <xf numFmtId="0" fontId="21" fillId="15" borderId="12" xfId="0" applyFont="1" applyFill="1" applyBorder="1" applyAlignment="1">
      <alignment horizontal="center" vertical="center"/>
    </xf>
    <xf numFmtId="0" fontId="21" fillId="15" borderId="13" xfId="0" applyFont="1" applyFill="1" applyBorder="1" applyAlignment="1">
      <alignment horizontal="center" vertical="center"/>
    </xf>
    <xf numFmtId="0" fontId="1" fillId="14" borderId="1" xfId="0" applyFont="1" applyFill="1" applyBorder="1" applyAlignment="1">
      <alignment horizontal="center" vertical="center"/>
    </xf>
    <xf numFmtId="0" fontId="17" fillId="9" borderId="395" xfId="0" applyFont="1" applyFill="1" applyBorder="1" applyAlignment="1">
      <alignment horizontal="center" vertical="center"/>
    </xf>
    <xf numFmtId="0" fontId="17" fillId="9" borderId="396" xfId="0" applyFont="1" applyFill="1" applyBorder="1" applyAlignment="1">
      <alignment horizontal="center" vertical="center"/>
    </xf>
    <xf numFmtId="0" fontId="17" fillId="9" borderId="397" xfId="0" applyFont="1" applyFill="1" applyBorder="1" applyAlignment="1">
      <alignment horizontal="center" vertical="center"/>
    </xf>
    <xf numFmtId="0" fontId="7" fillId="9" borderId="100" xfId="0" applyFont="1" applyFill="1" applyBorder="1" applyAlignment="1">
      <alignment horizontal="center" vertical="center"/>
    </xf>
    <xf numFmtId="0" fontId="7" fillId="9" borderId="103" xfId="0" applyFont="1" applyFill="1" applyBorder="1" applyAlignment="1">
      <alignment horizontal="center" vertical="center"/>
    </xf>
    <xf numFmtId="0" fontId="7" fillId="9" borderId="133" xfId="0" applyFont="1" applyFill="1" applyBorder="1" applyAlignment="1">
      <alignment horizontal="left" vertical="center"/>
    </xf>
    <xf numFmtId="0" fontId="7" fillId="9" borderId="385" xfId="0" applyFont="1" applyFill="1" applyBorder="1" applyAlignment="1">
      <alignment horizontal="left" vertical="center"/>
    </xf>
    <xf numFmtId="0" fontId="7" fillId="9" borderId="134" xfId="0" applyFont="1" applyFill="1" applyBorder="1" applyAlignment="1">
      <alignment horizontal="left" vertical="center"/>
    </xf>
    <xf numFmtId="0" fontId="7" fillId="9" borderId="386" xfId="0" applyFont="1" applyFill="1" applyBorder="1" applyAlignment="1">
      <alignment horizontal="left" vertical="center"/>
    </xf>
    <xf numFmtId="1" fontId="1" fillId="9" borderId="387" xfId="0" applyNumberFormat="1" applyFont="1" applyFill="1" applyBorder="1" applyAlignment="1">
      <alignment horizontal="center" vertical="center"/>
    </xf>
    <xf numFmtId="1" fontId="1" fillId="9" borderId="388" xfId="0" applyNumberFormat="1" applyFont="1" applyFill="1" applyBorder="1" applyAlignment="1">
      <alignment horizontal="center" vertical="center"/>
    </xf>
    <xf numFmtId="0" fontId="7" fillId="23" borderId="126" xfId="0" applyFont="1" applyFill="1" applyBorder="1" applyAlignment="1">
      <alignment horizontal="center" vertical="center"/>
    </xf>
    <xf numFmtId="0" fontId="7" fillId="23" borderId="128" xfId="0" applyFont="1" applyFill="1" applyBorder="1" applyAlignment="1">
      <alignment horizontal="center" vertical="center"/>
    </xf>
    <xf numFmtId="0" fontId="7" fillId="11" borderId="416" xfId="0" applyFont="1" applyFill="1" applyBorder="1" applyAlignment="1">
      <alignment horizontal="center" vertical="center"/>
    </xf>
    <xf numFmtId="0" fontId="7" fillId="11" borderId="117" xfId="0" applyFont="1" applyFill="1" applyBorder="1" applyAlignment="1">
      <alignment horizontal="center" vertical="center"/>
    </xf>
    <xf numFmtId="0" fontId="7" fillId="23" borderId="127" xfId="0" applyFont="1" applyFill="1" applyBorder="1" applyAlignment="1">
      <alignment horizontal="left" vertical="center"/>
    </xf>
    <xf numFmtId="0" fontId="7" fillId="23" borderId="399" xfId="0" applyFont="1" applyFill="1" applyBorder="1" applyAlignment="1">
      <alignment horizontal="left" vertical="center"/>
    </xf>
    <xf numFmtId="0" fontId="7" fillId="23" borderId="129" xfId="0" applyFont="1" applyFill="1" applyBorder="1" applyAlignment="1">
      <alignment horizontal="left" vertical="center"/>
    </xf>
    <xf numFmtId="0" fontId="7" fillId="23" borderId="400" xfId="0" applyFont="1" applyFill="1" applyBorder="1" applyAlignment="1">
      <alignment horizontal="left" vertical="center"/>
    </xf>
    <xf numFmtId="0" fontId="1" fillId="23" borderId="403" xfId="0" applyFont="1" applyFill="1" applyBorder="1" applyAlignment="1">
      <alignment horizontal="center" vertical="center"/>
    </xf>
    <xf numFmtId="0" fontId="1" fillId="23" borderId="404" xfId="0" applyFont="1" applyFill="1" applyBorder="1" applyAlignment="1">
      <alignment horizontal="center" vertical="center"/>
    </xf>
    <xf numFmtId="0" fontId="7" fillId="3" borderId="106" xfId="0" applyFont="1" applyFill="1" applyBorder="1" applyAlignment="1">
      <alignment horizontal="center" vertical="center"/>
    </xf>
    <xf numFmtId="0" fontId="7" fillId="3" borderId="110" xfId="0" applyFont="1" applyFill="1" applyBorder="1" applyAlignment="1">
      <alignment horizontal="center" vertical="center"/>
    </xf>
    <xf numFmtId="0" fontId="7" fillId="3" borderId="107" xfId="0" applyFont="1" applyFill="1" applyBorder="1" applyAlignment="1">
      <alignment horizontal="left" vertical="center"/>
    </xf>
    <xf numFmtId="0" fontId="7" fillId="3" borderId="392" xfId="0" applyFont="1" applyFill="1" applyBorder="1" applyAlignment="1">
      <alignment horizontal="left" vertical="center"/>
    </xf>
    <xf numFmtId="0" fontId="7" fillId="3" borderId="111" xfId="0" applyFont="1" applyFill="1" applyBorder="1" applyAlignment="1">
      <alignment horizontal="left" vertical="center"/>
    </xf>
    <xf numFmtId="0" fontId="7" fillId="3" borderId="391" xfId="0" applyFont="1" applyFill="1" applyBorder="1" applyAlignment="1">
      <alignment horizontal="left" vertical="center"/>
    </xf>
    <xf numFmtId="1" fontId="1" fillId="3" borderId="393" xfId="0" applyNumberFormat="1" applyFont="1" applyFill="1" applyBorder="1" applyAlignment="1">
      <alignment horizontal="center" vertical="center"/>
    </xf>
    <xf numFmtId="1" fontId="1" fillId="3" borderId="394" xfId="0" applyNumberFormat="1" applyFont="1" applyFill="1" applyBorder="1" applyAlignment="1">
      <alignment horizontal="center" vertical="center"/>
    </xf>
    <xf numFmtId="0" fontId="17" fillId="3" borderId="389" xfId="0" applyFont="1" applyFill="1" applyBorder="1" applyAlignment="1">
      <alignment horizontal="center" vertical="center"/>
    </xf>
    <xf numFmtId="0" fontId="17" fillId="3" borderId="133" xfId="0" applyFont="1" applyFill="1" applyBorder="1" applyAlignment="1">
      <alignment horizontal="center" vertical="center"/>
    </xf>
    <xf numFmtId="0" fontId="17" fillId="3" borderId="385" xfId="0" applyFont="1" applyFill="1" applyBorder="1" applyAlignment="1">
      <alignment horizontal="center" vertical="center"/>
    </xf>
    <xf numFmtId="0" fontId="17" fillId="23" borderId="389" xfId="0" applyFont="1" applyFill="1" applyBorder="1" applyAlignment="1">
      <alignment horizontal="center" vertical="center"/>
    </xf>
    <xf numFmtId="0" fontId="17" fillId="23" borderId="133" xfId="0" applyFont="1" applyFill="1" applyBorder="1" applyAlignment="1">
      <alignment horizontal="center" vertical="center"/>
    </xf>
    <xf numFmtId="0" fontId="17" fillId="23" borderId="385" xfId="0" applyFont="1" applyFill="1" applyBorder="1" applyAlignment="1">
      <alignment horizontal="center" vertical="center"/>
    </xf>
    <xf numFmtId="1" fontId="1" fillId="22" borderId="409" xfId="0" applyNumberFormat="1" applyFont="1" applyFill="1" applyBorder="1" applyAlignment="1">
      <alignment horizontal="center" vertical="center"/>
    </xf>
    <xf numFmtId="1" fontId="1" fillId="22" borderId="410" xfId="0" applyNumberFormat="1" applyFont="1" applyFill="1" applyBorder="1" applyAlignment="1">
      <alignment horizontal="center" vertical="center"/>
    </xf>
    <xf numFmtId="0" fontId="7" fillId="22" borderId="118" xfId="0" applyFont="1" applyFill="1" applyBorder="1" applyAlignment="1">
      <alignment horizontal="center" vertical="center"/>
    </xf>
    <xf numFmtId="0" fontId="7" fillId="22" borderId="122" xfId="0" applyFont="1" applyFill="1" applyBorder="1" applyAlignment="1">
      <alignment horizontal="center" vertical="center"/>
    </xf>
    <xf numFmtId="0" fontId="7" fillId="22" borderId="119" xfId="0" applyFont="1" applyFill="1" applyBorder="1" applyAlignment="1">
      <alignment horizontal="left" vertical="center"/>
    </xf>
    <xf numFmtId="0" fontId="7" fillId="22" borderId="405" xfId="0" applyFont="1" applyFill="1" applyBorder="1" applyAlignment="1">
      <alignment horizontal="left" vertical="center"/>
    </xf>
    <xf numFmtId="0" fontId="7" fillId="22" borderId="123" xfId="0" applyFont="1" applyFill="1" applyBorder="1" applyAlignment="1">
      <alignment horizontal="left" vertical="center"/>
    </xf>
    <xf numFmtId="0" fontId="7" fillId="22" borderId="406" xfId="0" applyFont="1" applyFill="1" applyBorder="1" applyAlignment="1">
      <alignment horizontal="left" vertical="center"/>
    </xf>
    <xf numFmtId="0" fontId="17" fillId="22" borderId="411" xfId="0" applyFont="1" applyFill="1" applyBorder="1" applyAlignment="1">
      <alignment horizontal="center" vertical="center"/>
    </xf>
    <xf numFmtId="0" fontId="17" fillId="22" borderId="412" xfId="0" applyFont="1" applyFill="1" applyBorder="1" applyAlignment="1">
      <alignment horizontal="center" vertical="center"/>
    </xf>
    <xf numFmtId="0" fontId="17" fillId="22" borderId="413" xfId="0" applyFont="1" applyFill="1" applyBorder="1" applyAlignment="1">
      <alignment horizontal="center" vertical="center"/>
    </xf>
    <xf numFmtId="0" fontId="71" fillId="0" borderId="282" xfId="0" applyFont="1" applyFill="1" applyBorder="1" applyAlignment="1" applyProtection="1">
      <alignment horizontal="left" vertical="top" wrapText="1"/>
      <protection locked="0"/>
    </xf>
    <xf numFmtId="0" fontId="0" fillId="0" borderId="280" xfId="0" applyBorder="1" applyAlignment="1" applyProtection="1">
      <alignment vertical="top" wrapText="1"/>
      <protection locked="0"/>
    </xf>
    <xf numFmtId="0" fontId="0" fillId="0" borderId="285" xfId="0" applyBorder="1" applyAlignment="1" applyProtection="1">
      <alignment vertical="top" wrapText="1"/>
      <protection locked="0"/>
    </xf>
    <xf numFmtId="0" fontId="71" fillId="0" borderId="283" xfId="0" applyFont="1" applyFill="1" applyBorder="1" applyAlignment="1" applyProtection="1">
      <alignment horizontal="left" vertical="top" wrapText="1"/>
      <protection locked="0"/>
    </xf>
    <xf numFmtId="0" fontId="71" fillId="0" borderId="281" xfId="0" applyFont="1" applyFill="1" applyBorder="1" applyAlignment="1" applyProtection="1">
      <alignment horizontal="left" vertical="top" wrapText="1"/>
      <protection locked="0"/>
    </xf>
    <xf numFmtId="0" fontId="71" fillId="0" borderId="287" xfId="0" applyFont="1" applyFill="1" applyBorder="1" applyAlignment="1" applyProtection="1">
      <alignment horizontal="left" vertical="top" wrapText="1"/>
      <protection locked="0"/>
    </xf>
    <xf numFmtId="0" fontId="71" fillId="0" borderId="364" xfId="0" applyFont="1" applyFill="1" applyBorder="1" applyAlignment="1" applyProtection="1">
      <alignment horizontal="left" vertical="top" wrapText="1"/>
      <protection locked="0"/>
    </xf>
    <xf numFmtId="0" fontId="71" fillId="0" borderId="309" xfId="0" applyFont="1" applyFill="1" applyBorder="1" applyAlignment="1" applyProtection="1">
      <alignment horizontal="left" vertical="top" wrapText="1"/>
      <protection locked="0"/>
    </xf>
    <xf numFmtId="0" fontId="71" fillId="0" borderId="310" xfId="0" applyFont="1" applyFill="1" applyBorder="1" applyAlignment="1" applyProtection="1">
      <alignment horizontal="left" vertical="top" wrapText="1"/>
      <protection locked="0"/>
    </xf>
    <xf numFmtId="0" fontId="71" fillId="0" borderId="365" xfId="0" applyFont="1" applyFill="1" applyBorder="1" applyAlignment="1" applyProtection="1">
      <alignment horizontal="left" vertical="top" wrapText="1"/>
      <protection locked="0"/>
    </xf>
    <xf numFmtId="0" fontId="71" fillId="0" borderId="322" xfId="0" applyFont="1" applyFill="1" applyBorder="1" applyAlignment="1" applyProtection="1">
      <alignment horizontal="left" vertical="top" wrapText="1"/>
      <protection locked="0"/>
    </xf>
    <xf numFmtId="0" fontId="71" fillId="0" borderId="323" xfId="0" applyFont="1" applyFill="1" applyBorder="1" applyAlignment="1" applyProtection="1">
      <alignment horizontal="left" vertical="top" wrapText="1"/>
      <protection locked="0"/>
    </xf>
    <xf numFmtId="0" fontId="71" fillId="0" borderId="366" xfId="0" applyFont="1" applyFill="1" applyBorder="1" applyAlignment="1" applyProtection="1">
      <alignment horizontal="left" vertical="top" wrapText="1"/>
      <protection locked="0"/>
    </xf>
    <xf numFmtId="0" fontId="71" fillId="0" borderId="326" xfId="0" applyFont="1" applyFill="1" applyBorder="1" applyAlignment="1" applyProtection="1">
      <alignment horizontal="left" vertical="top" wrapText="1"/>
      <protection locked="0"/>
    </xf>
    <xf numFmtId="0" fontId="71" fillId="0" borderId="327" xfId="0" applyFont="1" applyFill="1" applyBorder="1" applyAlignment="1" applyProtection="1">
      <alignment horizontal="left" vertical="top" wrapText="1"/>
      <protection locked="0"/>
    </xf>
    <xf numFmtId="0" fontId="71" fillId="0" borderId="367" xfId="0" applyFont="1" applyFill="1" applyBorder="1" applyAlignment="1" applyProtection="1">
      <alignment horizontal="left" vertical="top" wrapText="1"/>
      <protection locked="0"/>
    </xf>
    <xf numFmtId="0" fontId="71" fillId="0" borderId="330" xfId="0" applyFont="1" applyFill="1" applyBorder="1" applyAlignment="1" applyProtection="1">
      <alignment horizontal="left" vertical="top" wrapText="1"/>
      <protection locked="0"/>
    </xf>
    <xf numFmtId="0" fontId="71" fillId="0" borderId="331" xfId="0" applyFont="1" applyFill="1" applyBorder="1" applyAlignment="1" applyProtection="1">
      <alignment horizontal="left" vertical="top" wrapText="1"/>
      <protection locked="0"/>
    </xf>
    <xf numFmtId="0" fontId="71" fillId="0" borderId="368" xfId="0" applyFont="1" applyFill="1" applyBorder="1" applyAlignment="1" applyProtection="1">
      <alignment horizontal="left" vertical="top" wrapText="1"/>
      <protection locked="0"/>
    </xf>
    <xf numFmtId="0" fontId="71" fillId="0" borderId="334" xfId="0" applyFont="1" applyFill="1" applyBorder="1" applyAlignment="1" applyProtection="1">
      <alignment horizontal="left" vertical="top" wrapText="1"/>
      <protection locked="0"/>
    </xf>
    <xf numFmtId="0" fontId="71" fillId="0" borderId="335" xfId="0" applyFont="1" applyFill="1" applyBorder="1" applyAlignment="1" applyProtection="1">
      <alignment horizontal="left" vertical="top" wrapText="1"/>
      <protection locked="0"/>
    </xf>
    <xf numFmtId="0" fontId="71" fillId="0" borderId="369" xfId="0" applyFont="1" applyFill="1" applyBorder="1" applyAlignment="1" applyProtection="1">
      <alignment horizontal="left" vertical="top" wrapText="1"/>
      <protection locked="0"/>
    </xf>
    <xf numFmtId="0" fontId="71" fillId="0" borderId="337" xfId="0" applyFont="1" applyFill="1" applyBorder="1" applyAlignment="1" applyProtection="1">
      <alignment horizontal="left" vertical="top" wrapText="1"/>
      <protection locked="0"/>
    </xf>
    <xf numFmtId="0" fontId="71" fillId="0" borderId="338" xfId="0" applyFont="1" applyFill="1" applyBorder="1" applyAlignment="1" applyProtection="1">
      <alignment horizontal="left" vertical="top" wrapText="1"/>
      <protection locked="0"/>
    </xf>
    <xf numFmtId="0" fontId="71" fillId="0" borderId="370" xfId="0" applyFont="1" applyFill="1" applyBorder="1" applyAlignment="1" applyProtection="1">
      <alignment horizontal="left" vertical="top" wrapText="1"/>
      <protection locked="0"/>
    </xf>
    <xf numFmtId="0" fontId="71" fillId="0" borderId="340" xfId="0" applyFont="1" applyFill="1" applyBorder="1" applyAlignment="1" applyProtection="1">
      <alignment horizontal="left" vertical="top" wrapText="1"/>
      <protection locked="0"/>
    </xf>
    <xf numFmtId="0" fontId="71" fillId="0" borderId="341" xfId="0" applyFont="1" applyFill="1" applyBorder="1" applyAlignment="1" applyProtection="1">
      <alignment horizontal="left" vertical="top" wrapText="1"/>
      <protection locked="0"/>
    </xf>
    <xf numFmtId="0" fontId="71" fillId="0" borderId="371" xfId="0" applyFont="1" applyFill="1" applyBorder="1" applyAlignment="1" applyProtection="1">
      <alignment horizontal="left" vertical="top" wrapText="1"/>
      <protection locked="0"/>
    </xf>
    <xf numFmtId="0" fontId="71" fillId="0" borderId="312" xfId="0" applyFont="1" applyFill="1" applyBorder="1" applyAlignment="1" applyProtection="1">
      <alignment horizontal="left" vertical="top" wrapText="1"/>
      <protection locked="0"/>
    </xf>
    <xf numFmtId="0" fontId="71" fillId="0" borderId="313" xfId="0" applyFont="1" applyFill="1" applyBorder="1" applyAlignment="1" applyProtection="1">
      <alignment horizontal="left" vertical="top" wrapText="1"/>
      <protection locked="0"/>
    </xf>
    <xf numFmtId="0" fontId="71" fillId="0" borderId="372" xfId="0" applyFont="1" applyFill="1" applyBorder="1" applyAlignment="1" applyProtection="1">
      <alignment horizontal="left" vertical="top" wrapText="1"/>
      <protection locked="0"/>
    </xf>
    <xf numFmtId="0" fontId="71" fillId="0" borderId="315" xfId="0" applyFont="1" applyFill="1" applyBorder="1" applyAlignment="1" applyProtection="1">
      <alignment horizontal="left" vertical="top" wrapText="1"/>
      <protection locked="0"/>
    </xf>
    <xf numFmtId="0" fontId="71" fillId="0" borderId="316" xfId="0" applyFont="1" applyFill="1" applyBorder="1" applyAlignment="1" applyProtection="1">
      <alignment horizontal="left" vertical="top" wrapText="1"/>
      <protection locked="0"/>
    </xf>
    <xf numFmtId="12" fontId="27" fillId="11" borderId="431" xfId="0" applyNumberFormat="1" applyFont="1" applyFill="1" applyBorder="1" applyAlignment="1">
      <alignment horizontal="left" vertical="center"/>
    </xf>
    <xf numFmtId="12" fontId="27" fillId="11" borderId="432" xfId="0" applyNumberFormat="1" applyFont="1" applyFill="1" applyBorder="1" applyAlignment="1">
      <alignment horizontal="left" vertical="center"/>
    </xf>
    <xf numFmtId="12" fontId="27" fillId="11" borderId="433" xfId="0" applyNumberFormat="1" applyFont="1" applyFill="1" applyBorder="1" applyAlignment="1">
      <alignment horizontal="left" vertical="center"/>
    </xf>
    <xf numFmtId="12" fontId="27" fillId="3" borderId="109" xfId="0" applyNumberFormat="1" applyFont="1" applyFill="1" applyBorder="1" applyAlignment="1">
      <alignment horizontal="center" vertical="center"/>
    </xf>
    <xf numFmtId="12" fontId="27" fillId="3" borderId="107" xfId="0" applyNumberFormat="1" applyFont="1" applyFill="1" applyBorder="1" applyAlignment="1">
      <alignment horizontal="center" vertical="center"/>
    </xf>
    <xf numFmtId="12" fontId="27" fillId="3" borderId="428" xfId="0" applyNumberFormat="1" applyFont="1" applyFill="1" applyBorder="1" applyAlignment="1">
      <alignment horizontal="center" vertical="center"/>
    </xf>
    <xf numFmtId="12" fontId="27" fillId="3" borderId="429" xfId="0" applyNumberFormat="1" applyFont="1" applyFill="1" applyBorder="1" applyAlignment="1">
      <alignment horizontal="center" vertical="center"/>
    </xf>
    <xf numFmtId="0" fontId="71" fillId="0" borderId="345" xfId="0" applyFont="1" applyFill="1" applyBorder="1" applyAlignment="1" applyProtection="1">
      <alignment horizontal="left" vertical="top" wrapText="1"/>
      <protection locked="0"/>
    </xf>
    <xf numFmtId="0" fontId="71" fillId="0" borderId="346" xfId="0" applyFont="1" applyFill="1" applyBorder="1" applyAlignment="1" applyProtection="1">
      <alignment horizontal="left" vertical="top" wrapText="1"/>
      <protection locked="0"/>
    </xf>
    <xf numFmtId="0" fontId="71" fillId="0" borderId="347" xfId="0" applyFont="1" applyFill="1" applyBorder="1" applyAlignment="1" applyProtection="1">
      <alignment horizontal="left" vertical="top" wrapText="1"/>
      <protection locked="0"/>
    </xf>
    <xf numFmtId="0" fontId="71" fillId="0" borderId="348" xfId="0" applyFont="1" applyFill="1" applyBorder="1" applyAlignment="1" applyProtection="1">
      <alignment horizontal="left" vertical="top" wrapText="1"/>
      <protection locked="0"/>
    </xf>
    <xf numFmtId="0" fontId="71" fillId="0" borderId="349" xfId="0" applyFont="1" applyFill="1" applyBorder="1" applyAlignment="1" applyProtection="1">
      <alignment horizontal="left" vertical="top" wrapText="1"/>
      <protection locked="0"/>
    </xf>
    <xf numFmtId="0" fontId="71" fillId="0" borderId="350" xfId="0" applyFont="1" applyFill="1" applyBorder="1" applyAlignment="1" applyProtection="1">
      <alignment horizontal="left" vertical="top" wrapText="1"/>
      <protection locked="0"/>
    </xf>
    <xf numFmtId="0" fontId="71" fillId="0" borderId="351" xfId="0" applyFont="1" applyFill="1" applyBorder="1" applyAlignment="1" applyProtection="1">
      <alignment horizontal="left" vertical="top" wrapText="1"/>
      <protection locked="0"/>
    </xf>
    <xf numFmtId="0" fontId="71" fillId="0" borderId="352" xfId="0" applyFont="1" applyFill="1" applyBorder="1" applyAlignment="1" applyProtection="1">
      <alignment horizontal="left" vertical="top" wrapText="1"/>
      <protection locked="0"/>
    </xf>
    <xf numFmtId="0" fontId="71" fillId="0" borderId="353" xfId="0" applyFont="1" applyFill="1" applyBorder="1" applyAlignment="1" applyProtection="1">
      <alignment horizontal="left" vertical="top" wrapText="1"/>
      <protection locked="0"/>
    </xf>
    <xf numFmtId="0" fontId="71" fillId="0" borderId="361" xfId="0" applyFont="1" applyFill="1" applyBorder="1" applyAlignment="1" applyProtection="1">
      <alignment horizontal="left" vertical="top" wrapText="1"/>
      <protection locked="0"/>
    </xf>
    <xf numFmtId="0" fontId="71" fillId="0" borderId="295" xfId="0" applyFont="1" applyFill="1" applyBorder="1" applyAlignment="1" applyProtection="1">
      <alignment horizontal="left" vertical="top" wrapText="1"/>
      <protection locked="0"/>
    </xf>
    <xf numFmtId="0" fontId="71" fillId="0" borderId="296" xfId="0" applyFont="1" applyFill="1" applyBorder="1" applyAlignment="1" applyProtection="1">
      <alignment horizontal="left" vertical="top" wrapText="1"/>
      <protection locked="0"/>
    </xf>
    <xf numFmtId="0" fontId="71" fillId="0" borderId="362" xfId="0" applyFont="1" applyFill="1" applyBorder="1" applyAlignment="1" applyProtection="1">
      <alignment horizontal="left" vertical="top" wrapText="1"/>
      <protection locked="0"/>
    </xf>
    <xf numFmtId="0" fontId="71" fillId="0" borderId="299" xfId="0" applyFont="1" applyFill="1" applyBorder="1" applyAlignment="1" applyProtection="1">
      <alignment horizontal="left" vertical="top" wrapText="1"/>
      <protection locked="0"/>
    </xf>
    <xf numFmtId="0" fontId="71" fillId="0" borderId="300" xfId="0" applyFont="1" applyFill="1" applyBorder="1" applyAlignment="1" applyProtection="1">
      <alignment horizontal="left" vertical="top" wrapText="1"/>
      <protection locked="0"/>
    </xf>
    <xf numFmtId="0" fontId="71" fillId="0" borderId="363" xfId="0" applyFont="1" applyFill="1" applyBorder="1" applyAlignment="1" applyProtection="1">
      <alignment horizontal="left" vertical="top" wrapText="1"/>
      <protection locked="0"/>
    </xf>
    <xf numFmtId="0" fontId="71" fillId="0" borderId="303" xfId="0" applyFont="1" applyFill="1" applyBorder="1" applyAlignment="1" applyProtection="1">
      <alignment horizontal="left" vertical="top" wrapText="1"/>
      <protection locked="0"/>
    </xf>
    <xf numFmtId="0" fontId="71" fillId="0" borderId="304" xfId="0" applyFont="1" applyFill="1" applyBorder="1" applyAlignment="1" applyProtection="1">
      <alignment horizontal="left" vertical="top" wrapText="1"/>
      <protection locked="0"/>
    </xf>
    <xf numFmtId="12" fontId="27" fillId="3" borderId="429" xfId="0" applyNumberFormat="1" applyFont="1" applyFill="1" applyBorder="1" applyAlignment="1">
      <alignment horizontal="left" vertical="center"/>
    </xf>
    <xf numFmtId="12" fontId="27" fillId="3" borderId="430" xfId="0" applyNumberFormat="1" applyFont="1" applyFill="1" applyBorder="1" applyAlignment="1">
      <alignment horizontal="left" vertical="center"/>
    </xf>
    <xf numFmtId="0" fontId="0" fillId="13" borderId="80" xfId="0" applyFill="1" applyBorder="1" applyAlignment="1">
      <alignment horizontal="left" vertical="center"/>
    </xf>
    <xf numFmtId="0" fontId="0" fillId="13" borderId="82" xfId="0" applyFill="1" applyBorder="1" applyAlignment="1">
      <alignment horizontal="left" vertical="center"/>
    </xf>
    <xf numFmtId="0" fontId="0" fillId="13" borderId="78" xfId="0" applyFill="1" applyBorder="1" applyAlignment="1">
      <alignment horizontal="left" vertical="center"/>
    </xf>
    <xf numFmtId="0" fontId="0" fillId="13" borderId="79" xfId="0" applyFill="1" applyBorder="1" applyAlignment="1">
      <alignment horizontal="left" vertical="center"/>
    </xf>
    <xf numFmtId="0" fontId="0" fillId="22" borderId="80" xfId="0" applyFill="1" applyBorder="1" applyAlignment="1">
      <alignment horizontal="left" vertical="center"/>
    </xf>
    <xf numFmtId="0" fontId="0" fillId="22" borderId="79" xfId="0" applyFill="1" applyBorder="1" applyAlignment="1">
      <alignment horizontal="left" vertical="center"/>
    </xf>
    <xf numFmtId="0" fontId="0" fillId="11" borderId="59" xfId="0" applyFill="1" applyBorder="1" applyAlignment="1">
      <alignment horizontal="center" vertical="center"/>
    </xf>
    <xf numFmtId="0" fontId="0" fillId="11" borderId="0" xfId="0" applyFill="1" applyBorder="1" applyAlignment="1">
      <alignment horizontal="center" vertical="center"/>
    </xf>
    <xf numFmtId="0" fontId="0" fillId="11" borderId="80" xfId="0" applyFill="1" applyBorder="1" applyAlignment="1">
      <alignment horizontal="left" vertical="center"/>
    </xf>
    <xf numFmtId="0" fontId="0" fillId="11" borderId="7" xfId="0" applyFill="1" applyBorder="1" applyAlignment="1">
      <alignment horizontal="left" vertical="center"/>
    </xf>
    <xf numFmtId="0" fontId="0" fillId="11" borderId="4" xfId="0" applyFill="1" applyBorder="1" applyAlignment="1">
      <alignment horizontal="center" vertical="center"/>
    </xf>
    <xf numFmtId="0" fontId="0" fillId="11" borderId="54" xfId="0" applyFill="1" applyBorder="1" applyAlignment="1">
      <alignment horizontal="center" vertical="center"/>
    </xf>
    <xf numFmtId="0" fontId="0" fillId="11" borderId="78" xfId="0" applyFill="1" applyBorder="1" applyAlignment="1">
      <alignment horizontal="left" vertical="center"/>
    </xf>
    <xf numFmtId="0" fontId="0" fillId="11" borderId="79" xfId="0" applyFill="1" applyBorder="1" applyAlignment="1">
      <alignment horizontal="left" vertical="center"/>
    </xf>
    <xf numFmtId="0" fontId="0" fillId="11" borderId="89" xfId="0" applyFill="1" applyBorder="1" applyAlignment="1">
      <alignment horizontal="center" vertical="center"/>
    </xf>
    <xf numFmtId="0" fontId="0" fillId="11" borderId="92" xfId="0" applyFill="1" applyBorder="1" applyAlignment="1">
      <alignment horizontal="center" vertical="center"/>
    </xf>
    <xf numFmtId="0" fontId="0" fillId="22" borderId="89" xfId="0" applyFill="1" applyBorder="1" applyAlignment="1">
      <alignment horizontal="left" vertical="center"/>
    </xf>
    <xf numFmtId="0" fontId="0" fillId="22" borderId="92" xfId="0" applyFill="1" applyBorder="1" applyAlignment="1">
      <alignment horizontal="left" vertical="center"/>
    </xf>
    <xf numFmtId="0" fontId="0" fillId="22" borderId="59" xfId="0" applyFill="1" applyBorder="1" applyAlignment="1">
      <alignment horizontal="center" vertical="center"/>
    </xf>
    <xf numFmtId="0" fontId="0" fillId="22" borderId="54" xfId="0" applyFill="1" applyBorder="1" applyAlignment="1">
      <alignment horizontal="center" vertical="center"/>
    </xf>
    <xf numFmtId="0" fontId="22" fillId="15" borderId="12" xfId="0" applyFont="1" applyFill="1" applyBorder="1" applyAlignment="1">
      <alignment horizontal="center" vertical="center"/>
    </xf>
    <xf numFmtId="0" fontId="22" fillId="15" borderId="13" xfId="0" applyFont="1"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59" xfId="0" applyFill="1" applyBorder="1" applyAlignment="1">
      <alignment horizontal="left" vertical="center"/>
    </xf>
    <xf numFmtId="0" fontId="0" fillId="3" borderId="80" xfId="0" applyFill="1" applyBorder="1" applyAlignment="1">
      <alignment horizontal="left" vertical="center"/>
    </xf>
    <xf numFmtId="0" fontId="0" fillId="3" borderId="54" xfId="0" applyFill="1" applyBorder="1" applyAlignment="1">
      <alignment horizontal="left" vertical="center"/>
    </xf>
    <xf numFmtId="0" fontId="0" fillId="3" borderId="79" xfId="0" applyFill="1" applyBorder="1" applyAlignment="1">
      <alignment horizontal="left" vertical="center"/>
    </xf>
    <xf numFmtId="0" fontId="0" fillId="9" borderId="78" xfId="0" applyFill="1" applyBorder="1" applyAlignment="1">
      <alignment horizontal="left" vertical="center"/>
    </xf>
    <xf numFmtId="0" fontId="0" fillId="9" borderId="79" xfId="0" applyFill="1" applyBorder="1" applyAlignment="1">
      <alignment horizontal="left" vertical="center"/>
    </xf>
    <xf numFmtId="0" fontId="0" fillId="9" borderId="91" xfId="0" applyFill="1" applyBorder="1" applyAlignment="1">
      <alignment horizontal="center" vertical="top"/>
    </xf>
    <xf numFmtId="0" fontId="0" fillId="9" borderId="54" xfId="0" applyFill="1" applyBorder="1" applyAlignment="1">
      <alignment horizontal="center" vertical="top"/>
    </xf>
    <xf numFmtId="0" fontId="6" fillId="0" borderId="0" xfId="0" applyFont="1" applyBorder="1" applyAlignment="1">
      <alignment horizontal="center" vertical="center" wrapText="1"/>
    </xf>
    <xf numFmtId="0" fontId="0" fillId="3" borderId="78" xfId="0" applyFill="1" applyBorder="1" applyAlignment="1">
      <alignment horizontal="left" vertical="center"/>
    </xf>
    <xf numFmtId="0" fontId="0" fillId="9" borderId="89" xfId="0" applyFill="1" applyBorder="1" applyAlignment="1">
      <alignment horizontal="center" vertical="top"/>
    </xf>
    <xf numFmtId="0" fontId="0" fillId="9" borderId="90" xfId="0" applyFill="1" applyBorder="1" applyAlignment="1">
      <alignment horizontal="center" vertical="top"/>
    </xf>
    <xf numFmtId="0" fontId="0" fillId="9" borderId="80" xfId="0" applyFill="1" applyBorder="1" applyAlignment="1">
      <alignment horizontal="left" vertical="center"/>
    </xf>
    <xf numFmtId="0" fontId="0" fillId="9" borderId="82" xfId="0" applyFill="1" applyBorder="1" applyAlignment="1">
      <alignment horizontal="left" vertical="center"/>
    </xf>
    <xf numFmtId="0" fontId="0" fillId="23" borderId="91" xfId="0" applyFill="1" applyBorder="1" applyAlignment="1">
      <alignment horizontal="center" vertical="center"/>
    </xf>
    <xf numFmtId="0" fontId="0" fillId="23" borderId="92" xfId="0" applyFill="1" applyBorder="1" applyAlignment="1">
      <alignment horizontal="center" vertical="center"/>
    </xf>
    <xf numFmtId="0" fontId="0" fillId="23" borderId="78" xfId="0" applyFill="1" applyBorder="1" applyAlignment="1">
      <alignment horizontal="left" vertical="center"/>
    </xf>
    <xf numFmtId="0" fontId="0" fillId="23" borderId="7" xfId="0" applyFill="1" applyBorder="1" applyAlignment="1">
      <alignment horizontal="left" vertical="center"/>
    </xf>
    <xf numFmtId="0" fontId="0" fillId="23" borderId="221" xfId="0" applyFill="1" applyBorder="1" applyAlignment="1">
      <alignment horizontal="center" vertical="center"/>
    </xf>
    <xf numFmtId="0" fontId="0" fillId="0" borderId="79" xfId="0" applyBorder="1"/>
    <xf numFmtId="0" fontId="0" fillId="11" borderId="59" xfId="0" applyFill="1" applyBorder="1" applyAlignment="1">
      <alignment horizontal="left" vertical="center"/>
    </xf>
    <xf numFmtId="0" fontId="0" fillId="11" borderId="81" xfId="0" applyFill="1" applyBorder="1" applyAlignment="1">
      <alignment horizontal="left" vertical="center"/>
    </xf>
    <xf numFmtId="0" fontId="0" fillId="11" borderId="82" xfId="0" applyFill="1" applyBorder="1" applyAlignment="1">
      <alignment horizontal="left" vertical="center"/>
    </xf>
    <xf numFmtId="0" fontId="0" fillId="11" borderId="4" xfId="0" applyFill="1" applyBorder="1" applyAlignment="1">
      <alignment horizontal="left" vertical="center"/>
    </xf>
    <xf numFmtId="0" fontId="0" fillId="22" borderId="91" xfId="0" applyFill="1" applyBorder="1" applyAlignment="1">
      <alignment horizontal="center" vertical="center"/>
    </xf>
    <xf numFmtId="0" fontId="0" fillId="22" borderId="221" xfId="0" applyFill="1" applyBorder="1" applyAlignment="1">
      <alignment horizontal="center" vertical="center"/>
    </xf>
    <xf numFmtId="0" fontId="0" fillId="22" borderId="78" xfId="0" applyFill="1" applyBorder="1" applyAlignment="1">
      <alignment horizontal="left" vertical="center"/>
    </xf>
    <xf numFmtId="0" fontId="0" fillId="22" borderId="7" xfId="0" applyFill="1" applyBorder="1" applyAlignment="1">
      <alignment horizontal="left" vertical="center"/>
    </xf>
    <xf numFmtId="0" fontId="0" fillId="23" borderId="80" xfId="0" applyFill="1" applyBorder="1" applyAlignment="1">
      <alignment horizontal="left" vertical="center"/>
    </xf>
    <xf numFmtId="0" fontId="0" fillId="23" borderId="79" xfId="0" applyFill="1" applyBorder="1" applyAlignment="1">
      <alignment horizontal="left" vertical="center"/>
    </xf>
    <xf numFmtId="0" fontId="0" fillId="22" borderId="89" xfId="0" applyFill="1" applyBorder="1" applyAlignment="1">
      <alignment horizontal="center" vertical="center"/>
    </xf>
    <xf numFmtId="0" fontId="0" fillId="13" borderId="91" xfId="0" applyFill="1" applyBorder="1" applyAlignment="1">
      <alignment horizontal="left" vertical="center"/>
    </xf>
    <xf numFmtId="0" fontId="0" fillId="13" borderId="92" xfId="0" applyFill="1" applyBorder="1" applyAlignment="1">
      <alignment horizontal="left" vertical="center"/>
    </xf>
    <xf numFmtId="0" fontId="0" fillId="13" borderId="89" xfId="0" applyFill="1" applyBorder="1" applyAlignment="1">
      <alignment horizontal="left" vertical="center"/>
    </xf>
    <xf numFmtId="0" fontId="0" fillId="13" borderId="90" xfId="0" applyFill="1" applyBorder="1" applyAlignment="1">
      <alignment horizontal="lef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22" borderId="92" xfId="0" applyFill="1" applyBorder="1" applyAlignment="1">
      <alignment horizontal="center" vertical="center"/>
    </xf>
    <xf numFmtId="0" fontId="0" fillId="22" borderId="0" xfId="0" applyFill="1" applyBorder="1" applyAlignment="1">
      <alignment horizontal="center" vertical="center"/>
    </xf>
    <xf numFmtId="0" fontId="0" fillId="22" borderId="82" xfId="0" applyFill="1" applyBorder="1" applyAlignment="1">
      <alignment horizontal="left" vertical="center"/>
    </xf>
    <xf numFmtId="0" fontId="0" fillId="3" borderId="230" xfId="0" applyFill="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9" borderId="59" xfId="0" applyFill="1" applyBorder="1" applyAlignment="1">
      <alignment horizontal="center" vertical="top"/>
    </xf>
    <xf numFmtId="0" fontId="0" fillId="9" borderId="81" xfId="0" applyFill="1" applyBorder="1" applyAlignment="1">
      <alignment horizontal="center" vertical="top"/>
    </xf>
    <xf numFmtId="0" fontId="0" fillId="9" borderId="7" xfId="0" applyFill="1" applyBorder="1" applyAlignment="1">
      <alignment horizontal="left" vertical="center"/>
    </xf>
  </cellXfs>
  <cellStyles count="5">
    <cellStyle name="Hyperlink" xfId="2" builtinId="8"/>
    <cellStyle name="Normal 2" xfId="3"/>
    <cellStyle name="Normal 3" xfId="4"/>
    <cellStyle name="Standaard" xfId="0" builtinId="0"/>
    <cellStyle name="Standaard 2" xfId="1"/>
  </cellStyles>
  <dxfs count="253">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theme="1"/>
      </font>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color rgb="FFFF0000"/>
      </font>
      <fill>
        <patternFill>
          <bgColor rgb="FF00B05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4"/>
        </patternFill>
      </fill>
    </dxf>
    <dxf>
      <font>
        <color rgb="FFFF0000"/>
      </font>
      <fill>
        <patternFill>
          <bgColor rgb="FF00B050"/>
        </patternFill>
      </fill>
    </dxf>
    <dxf>
      <font>
        <color rgb="FFFF0000"/>
      </font>
      <fill>
        <patternFill>
          <bgColor theme="4"/>
        </patternFill>
      </fill>
    </dxf>
    <dxf>
      <font>
        <color rgb="FFFF0000"/>
      </font>
      <fill>
        <patternFill>
          <bgColor rgb="FF00B050"/>
        </patternFill>
      </fill>
    </dxf>
    <dxf>
      <font>
        <color rgb="FFFF0000"/>
      </font>
      <fill>
        <patternFill>
          <bgColor theme="4"/>
        </patternFill>
      </fill>
    </dxf>
    <dxf>
      <font>
        <color rgb="FFFF0000"/>
      </font>
      <fill>
        <patternFill>
          <bgColor rgb="FF00B050"/>
        </patternFill>
      </fill>
    </dxf>
    <dxf>
      <font>
        <color rgb="FFFF0000"/>
      </font>
      <fill>
        <patternFill>
          <bgColor theme="4"/>
        </patternFill>
      </fill>
    </dxf>
    <dxf>
      <font>
        <color rgb="FFFF0000"/>
      </font>
      <fill>
        <patternFill>
          <bgColor rgb="FF00B050"/>
        </patternFill>
      </fill>
    </dxf>
    <dxf>
      <font>
        <color rgb="FFFF0000"/>
      </font>
      <fill>
        <patternFill>
          <bgColor theme="4"/>
        </patternFill>
      </fill>
    </dxf>
    <dxf>
      <font>
        <color rgb="FFFF0000"/>
      </font>
      <fill>
        <patternFill>
          <bgColor rgb="FF00B050"/>
        </patternFill>
      </fill>
    </dxf>
    <dxf>
      <font>
        <color rgb="FFFF0000"/>
      </font>
      <fill>
        <patternFill>
          <bgColor theme="4"/>
        </patternFill>
      </fill>
    </dxf>
    <dxf>
      <font>
        <color rgb="FFFF0000"/>
      </font>
      <fill>
        <patternFill>
          <bgColor rgb="FF00B050"/>
        </patternFill>
      </fill>
    </dxf>
    <dxf>
      <font>
        <color rgb="FFFF0000"/>
      </font>
    </dxf>
    <dxf>
      <font>
        <color rgb="FF00B050"/>
      </font>
    </dxf>
    <dxf>
      <font>
        <color rgb="FFFF0000"/>
      </font>
    </dxf>
    <dxf>
      <font>
        <color rgb="FFFF0000"/>
      </font>
    </dxf>
    <dxf>
      <font>
        <color rgb="FFFF0000"/>
      </font>
    </dxf>
    <dxf>
      <font>
        <color rgb="FFFF0000"/>
      </font>
    </dxf>
    <dxf>
      <font>
        <color rgb="FF00B050"/>
      </font>
    </dxf>
    <dxf>
      <font>
        <color rgb="FFFF0000"/>
      </font>
    </dxf>
  </dxfs>
  <tableStyles count="0" defaultTableStyle="TableStyleMedium9" defaultPivotStyle="PivotStyleLight16"/>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Scroll" dx="16" fmlaLink="$L$19" horiz="1" max="3" min="2" page="2" val="2"/>
</file>

<file path=xl/ctrlProps/ctrlProp10.xml><?xml version="1.0" encoding="utf-8"?>
<formControlPr xmlns="http://schemas.microsoft.com/office/spreadsheetml/2009/9/main" objectType="Scroll" dx="16" fmlaLink="$K$14" horiz="1" max="3" min="2" val="2"/>
</file>

<file path=xl/ctrlProps/ctrlProp100.xml><?xml version="1.0" encoding="utf-8"?>
<formControlPr xmlns="http://schemas.microsoft.com/office/spreadsheetml/2009/9/main" objectType="Scroll" dx="16" fmlaLink="$M$7" horiz="1" max="1" page="2" val="0"/>
</file>

<file path=xl/ctrlProps/ctrlProp101.xml><?xml version="1.0" encoding="utf-8"?>
<formControlPr xmlns="http://schemas.microsoft.com/office/spreadsheetml/2009/9/main" objectType="Scroll" dx="16" fmlaLink="$O$7" horiz="1" max="1" page="2" val="0"/>
</file>

<file path=xl/ctrlProps/ctrlProp102.xml><?xml version="1.0" encoding="utf-8"?>
<formControlPr xmlns="http://schemas.microsoft.com/office/spreadsheetml/2009/9/main" objectType="Scroll" dx="16" fmlaLink="$O$9" horiz="1" max="1" page="2" val="0"/>
</file>

<file path=xl/ctrlProps/ctrlProp103.xml><?xml version="1.0" encoding="utf-8"?>
<formControlPr xmlns="http://schemas.microsoft.com/office/spreadsheetml/2009/9/main" objectType="Scroll" dx="16" fmlaLink="$M$9" horiz="1" max="1" page="2" val="0"/>
</file>

<file path=xl/ctrlProps/ctrlProp104.xml><?xml version="1.0" encoding="utf-8"?>
<formControlPr xmlns="http://schemas.microsoft.com/office/spreadsheetml/2009/9/main" objectType="Scroll" dx="16" fmlaLink="$O$11" horiz="1" max="1" page="2" val="0"/>
</file>

<file path=xl/ctrlProps/ctrlProp105.xml><?xml version="1.0" encoding="utf-8"?>
<formControlPr xmlns="http://schemas.microsoft.com/office/spreadsheetml/2009/9/main" objectType="Scroll" dx="16" fmlaLink="$O$14" horiz="1" max="1" page="2" val="0"/>
</file>

<file path=xl/ctrlProps/ctrlProp106.xml><?xml version="1.0" encoding="utf-8"?>
<formControlPr xmlns="http://schemas.microsoft.com/office/spreadsheetml/2009/9/main" objectType="Scroll" dx="16" fmlaLink="$O$15" horiz="1" max="1" page="2" val="0"/>
</file>

<file path=xl/ctrlProps/ctrlProp107.xml><?xml version="1.0" encoding="utf-8"?>
<formControlPr xmlns="http://schemas.microsoft.com/office/spreadsheetml/2009/9/main" objectType="Scroll" dx="16" fmlaLink="$O$17" horiz="1" max="1" page="2" val="0"/>
</file>

<file path=xl/ctrlProps/ctrlProp108.xml><?xml version="1.0" encoding="utf-8"?>
<formControlPr xmlns="http://schemas.microsoft.com/office/spreadsheetml/2009/9/main" objectType="Scroll" dx="16" fmlaLink="$O$19" horiz="1" max="1" page="2" val="0"/>
</file>

<file path=xl/ctrlProps/ctrlProp109.xml><?xml version="1.0" encoding="utf-8"?>
<formControlPr xmlns="http://schemas.microsoft.com/office/spreadsheetml/2009/9/main" objectType="Scroll" dx="16" fmlaLink="$O$20" horiz="1" max="1" page="2" val="0"/>
</file>

<file path=xl/ctrlProps/ctrlProp11.xml><?xml version="1.0" encoding="utf-8"?>
<formControlPr xmlns="http://schemas.microsoft.com/office/spreadsheetml/2009/9/main" objectType="Scroll" dx="16" fmlaLink="$K$9" horiz="1" inc="2" max="3" min="1" val="3"/>
</file>

<file path=xl/ctrlProps/ctrlProp110.xml><?xml version="1.0" encoding="utf-8"?>
<formControlPr xmlns="http://schemas.microsoft.com/office/spreadsheetml/2009/9/main" objectType="Scroll" dx="16" fmlaLink="$O$22" horiz="1" max="1" page="2" val="0"/>
</file>

<file path=xl/ctrlProps/ctrlProp111.xml><?xml version="1.0" encoding="utf-8"?>
<formControlPr xmlns="http://schemas.microsoft.com/office/spreadsheetml/2009/9/main" objectType="Scroll" dx="16" fmlaLink="$O$23" horiz="1" max="1" page="2" val="0"/>
</file>

<file path=xl/ctrlProps/ctrlProp112.xml><?xml version="1.0" encoding="utf-8"?>
<formControlPr xmlns="http://schemas.microsoft.com/office/spreadsheetml/2009/9/main" objectType="Scroll" dx="16" fmlaLink="$O$24" horiz="1" max="1" page="2" val="0"/>
</file>

<file path=xl/ctrlProps/ctrlProp113.xml><?xml version="1.0" encoding="utf-8"?>
<formControlPr xmlns="http://schemas.microsoft.com/office/spreadsheetml/2009/9/main" objectType="Scroll" dx="16" fmlaLink="$O$27" horiz="1" max="1" page="2" val="0"/>
</file>

<file path=xl/ctrlProps/ctrlProp114.xml><?xml version="1.0" encoding="utf-8"?>
<formControlPr xmlns="http://schemas.microsoft.com/office/spreadsheetml/2009/9/main" objectType="Scroll" dx="16" fmlaLink="$O$28" horiz="1" max="1" page="2" val="0"/>
</file>

<file path=xl/ctrlProps/ctrlProp115.xml><?xml version="1.0" encoding="utf-8"?>
<formControlPr xmlns="http://schemas.microsoft.com/office/spreadsheetml/2009/9/main" objectType="Scroll" dx="16" fmlaLink="$O$29" horiz="1" max="1" page="2" val="0"/>
</file>

<file path=xl/ctrlProps/ctrlProp116.xml><?xml version="1.0" encoding="utf-8"?>
<formControlPr xmlns="http://schemas.microsoft.com/office/spreadsheetml/2009/9/main" objectType="Scroll" dx="16" fmlaLink="$M$11" horiz="1" max="1" page="2" val="0"/>
</file>

<file path=xl/ctrlProps/ctrlProp117.xml><?xml version="1.0" encoding="utf-8"?>
<formControlPr xmlns="http://schemas.microsoft.com/office/spreadsheetml/2009/9/main" objectType="Scroll" dx="16" fmlaLink="$M$14" horiz="1" max="1" page="2" val="0"/>
</file>

<file path=xl/ctrlProps/ctrlProp118.xml><?xml version="1.0" encoding="utf-8"?>
<formControlPr xmlns="http://schemas.microsoft.com/office/spreadsheetml/2009/9/main" objectType="Scroll" dx="16" fmlaLink="$M$15" horiz="1" max="1" page="2" val="0"/>
</file>

<file path=xl/ctrlProps/ctrlProp119.xml><?xml version="1.0" encoding="utf-8"?>
<formControlPr xmlns="http://schemas.microsoft.com/office/spreadsheetml/2009/9/main" objectType="Scroll" dx="16" fmlaLink="$M$17" horiz="1" max="1" page="2" val="0"/>
</file>

<file path=xl/ctrlProps/ctrlProp12.xml><?xml version="1.0" encoding="utf-8"?>
<formControlPr xmlns="http://schemas.microsoft.com/office/spreadsheetml/2009/9/main" objectType="Scroll" dx="16" fmlaLink="$K$18" horiz="1" max="3" min="2" val="2"/>
</file>

<file path=xl/ctrlProps/ctrlProp120.xml><?xml version="1.0" encoding="utf-8"?>
<formControlPr xmlns="http://schemas.microsoft.com/office/spreadsheetml/2009/9/main" objectType="Scroll" dx="16" fmlaLink="$M$19" horiz="1" max="1" page="2" val="0"/>
</file>

<file path=xl/ctrlProps/ctrlProp121.xml><?xml version="1.0" encoding="utf-8"?>
<formControlPr xmlns="http://schemas.microsoft.com/office/spreadsheetml/2009/9/main" objectType="Scroll" dx="16" fmlaLink="$M$20" horiz="1" max="1" page="2" val="0"/>
</file>

<file path=xl/ctrlProps/ctrlProp122.xml><?xml version="1.0" encoding="utf-8"?>
<formControlPr xmlns="http://schemas.microsoft.com/office/spreadsheetml/2009/9/main" objectType="Scroll" dx="16" fmlaLink="$M$22" horiz="1" max="1" page="2" val="0"/>
</file>

<file path=xl/ctrlProps/ctrlProp123.xml><?xml version="1.0" encoding="utf-8"?>
<formControlPr xmlns="http://schemas.microsoft.com/office/spreadsheetml/2009/9/main" objectType="Scroll" dx="16" fmlaLink="$M$23" horiz="1" max="1" page="2" val="0"/>
</file>

<file path=xl/ctrlProps/ctrlProp124.xml><?xml version="1.0" encoding="utf-8"?>
<formControlPr xmlns="http://schemas.microsoft.com/office/spreadsheetml/2009/9/main" objectType="Scroll" dx="16" fmlaLink="$M$24" horiz="1" max="1" page="2" val="0"/>
</file>

<file path=xl/ctrlProps/ctrlProp125.xml><?xml version="1.0" encoding="utf-8"?>
<formControlPr xmlns="http://schemas.microsoft.com/office/spreadsheetml/2009/9/main" objectType="Scroll" dx="16" fmlaLink="$M$27" horiz="1" max="1" page="2" val="0"/>
</file>

<file path=xl/ctrlProps/ctrlProp126.xml><?xml version="1.0" encoding="utf-8"?>
<formControlPr xmlns="http://schemas.microsoft.com/office/spreadsheetml/2009/9/main" objectType="Scroll" dx="16" fmlaLink="$M$28" horiz="1" max="1" page="2" val="0"/>
</file>

<file path=xl/ctrlProps/ctrlProp127.xml><?xml version="1.0" encoding="utf-8"?>
<formControlPr xmlns="http://schemas.microsoft.com/office/spreadsheetml/2009/9/main" objectType="Scroll" dx="16" fmlaLink="$M$29" horiz="1" max="1" page="2" val="0"/>
</file>

<file path=xl/ctrlProps/ctrlProp128.xml><?xml version="1.0" encoding="utf-8"?>
<formControlPr xmlns="http://schemas.microsoft.com/office/spreadsheetml/2009/9/main" objectType="Scroll" dx="16" fmlaLink="$O$33" horiz="1" max="1" page="2" val="0"/>
</file>

<file path=xl/ctrlProps/ctrlProp129.xml><?xml version="1.0" encoding="utf-8"?>
<formControlPr xmlns="http://schemas.microsoft.com/office/spreadsheetml/2009/9/main" objectType="Scroll" dx="16" fmlaLink="$O$34" horiz="1" max="1" page="2" val="0"/>
</file>

<file path=xl/ctrlProps/ctrlProp13.xml><?xml version="1.0" encoding="utf-8"?>
<formControlPr xmlns="http://schemas.microsoft.com/office/spreadsheetml/2009/9/main" objectType="Scroll" dx="16" fmlaLink="$K$10" horiz="1" inc="2" max="3" min="1" val="3"/>
</file>

<file path=xl/ctrlProps/ctrlProp130.xml><?xml version="1.0" encoding="utf-8"?>
<formControlPr xmlns="http://schemas.microsoft.com/office/spreadsheetml/2009/9/main" objectType="Scroll" dx="16" fmlaLink="$O$35" horiz="1" max="1" page="2" val="0"/>
</file>

<file path=xl/ctrlProps/ctrlProp131.xml><?xml version="1.0" encoding="utf-8"?>
<formControlPr xmlns="http://schemas.microsoft.com/office/spreadsheetml/2009/9/main" objectType="Scroll" dx="16" fmlaLink="$O$38" horiz="1" max="1" page="2" val="0"/>
</file>

<file path=xl/ctrlProps/ctrlProp132.xml><?xml version="1.0" encoding="utf-8"?>
<formControlPr xmlns="http://schemas.microsoft.com/office/spreadsheetml/2009/9/main" objectType="Scroll" dx="16" fmlaLink="$O$39" horiz="1" max="1" page="2" val="0"/>
</file>

<file path=xl/ctrlProps/ctrlProp133.xml><?xml version="1.0" encoding="utf-8"?>
<formControlPr xmlns="http://schemas.microsoft.com/office/spreadsheetml/2009/9/main" objectType="Scroll" dx="16" fmlaLink="$O$41" horiz="1" max="1" page="2" val="0"/>
</file>

<file path=xl/ctrlProps/ctrlProp134.xml><?xml version="1.0" encoding="utf-8"?>
<formControlPr xmlns="http://schemas.microsoft.com/office/spreadsheetml/2009/9/main" objectType="Scroll" dx="16" fmlaLink="$O$42" horiz="1" max="1" page="2" val="0"/>
</file>

<file path=xl/ctrlProps/ctrlProp135.xml><?xml version="1.0" encoding="utf-8"?>
<formControlPr xmlns="http://schemas.microsoft.com/office/spreadsheetml/2009/9/main" objectType="Scroll" dx="16" fmlaLink="$O$45" horiz="1" max="1" page="2" val="0"/>
</file>

<file path=xl/ctrlProps/ctrlProp136.xml><?xml version="1.0" encoding="utf-8"?>
<formControlPr xmlns="http://schemas.microsoft.com/office/spreadsheetml/2009/9/main" objectType="Scroll" dx="16" fmlaLink="$O$49" horiz="1" max="1" page="2" val="0"/>
</file>

<file path=xl/ctrlProps/ctrlProp137.xml><?xml version="1.0" encoding="utf-8"?>
<formControlPr xmlns="http://schemas.microsoft.com/office/spreadsheetml/2009/9/main" objectType="Scroll" dx="16" fmlaLink="$M$33" horiz="1" max="1" page="2" val="0"/>
</file>

<file path=xl/ctrlProps/ctrlProp138.xml><?xml version="1.0" encoding="utf-8"?>
<formControlPr xmlns="http://schemas.microsoft.com/office/spreadsheetml/2009/9/main" objectType="Scroll" dx="16" fmlaLink="$M$34" horiz="1" max="1" page="2" val="0"/>
</file>

<file path=xl/ctrlProps/ctrlProp139.xml><?xml version="1.0" encoding="utf-8"?>
<formControlPr xmlns="http://schemas.microsoft.com/office/spreadsheetml/2009/9/main" objectType="Scroll" dx="16" fmlaLink="$M$35" horiz="1" max="1" page="2" val="0"/>
</file>

<file path=xl/ctrlProps/ctrlProp14.xml><?xml version="1.0" encoding="utf-8"?>
<formControlPr xmlns="http://schemas.microsoft.com/office/spreadsheetml/2009/9/main" objectType="Scroll" dx="16" fmlaLink="$K$11" horiz="1" inc="2" max="3" min="1" val="3"/>
</file>

<file path=xl/ctrlProps/ctrlProp140.xml><?xml version="1.0" encoding="utf-8"?>
<formControlPr xmlns="http://schemas.microsoft.com/office/spreadsheetml/2009/9/main" objectType="Scroll" dx="16" fmlaLink="$M$38" horiz="1" max="1" page="2" val="0"/>
</file>

<file path=xl/ctrlProps/ctrlProp141.xml><?xml version="1.0" encoding="utf-8"?>
<formControlPr xmlns="http://schemas.microsoft.com/office/spreadsheetml/2009/9/main" objectType="Scroll" dx="16" fmlaLink="$M$39" horiz="1" max="1" page="2" val="0"/>
</file>

<file path=xl/ctrlProps/ctrlProp142.xml><?xml version="1.0" encoding="utf-8"?>
<formControlPr xmlns="http://schemas.microsoft.com/office/spreadsheetml/2009/9/main" objectType="Scroll" dx="16" fmlaLink="$M$41" horiz="1" max="1" page="2" val="0"/>
</file>

<file path=xl/ctrlProps/ctrlProp143.xml><?xml version="1.0" encoding="utf-8"?>
<formControlPr xmlns="http://schemas.microsoft.com/office/spreadsheetml/2009/9/main" objectType="Scroll" dx="16" fmlaLink="$M$42" horiz="1" max="1" page="2" val="0"/>
</file>

<file path=xl/ctrlProps/ctrlProp144.xml><?xml version="1.0" encoding="utf-8"?>
<formControlPr xmlns="http://schemas.microsoft.com/office/spreadsheetml/2009/9/main" objectType="Scroll" dx="16" fmlaLink="$M$45" horiz="1" max="1" page="2" val="0"/>
</file>

<file path=xl/ctrlProps/ctrlProp145.xml><?xml version="1.0" encoding="utf-8"?>
<formControlPr xmlns="http://schemas.microsoft.com/office/spreadsheetml/2009/9/main" objectType="Scroll" dx="16" fmlaLink="$M$49" horiz="1" max="1" page="2" val="0"/>
</file>

<file path=xl/ctrlProps/ctrlProp146.xml><?xml version="1.0" encoding="utf-8"?>
<formControlPr xmlns="http://schemas.microsoft.com/office/spreadsheetml/2009/9/main" objectType="Scroll" dx="16" fmlaLink="$O$46" horiz="1" max="1" page="2" val="0"/>
</file>

<file path=xl/ctrlProps/ctrlProp147.xml><?xml version="1.0" encoding="utf-8"?>
<formControlPr xmlns="http://schemas.microsoft.com/office/spreadsheetml/2009/9/main" objectType="Scroll" dx="16" fmlaLink="$M$46" horiz="1" max="1" page="2" val="0"/>
</file>

<file path=xl/ctrlProps/ctrlProp148.xml><?xml version="1.0" encoding="utf-8"?>
<formControlPr xmlns="http://schemas.microsoft.com/office/spreadsheetml/2009/9/main" objectType="Scroll" dx="16" fmlaLink="$O$54" horiz="1" max="1" page="2" val="0"/>
</file>

<file path=xl/ctrlProps/ctrlProp149.xml><?xml version="1.0" encoding="utf-8"?>
<formControlPr xmlns="http://schemas.microsoft.com/office/spreadsheetml/2009/9/main" objectType="Scroll" dx="16" fmlaLink="$O$56" horiz="1" max="1" page="2" val="0"/>
</file>

<file path=xl/ctrlProps/ctrlProp15.xml><?xml version="1.0" encoding="utf-8"?>
<formControlPr xmlns="http://schemas.microsoft.com/office/spreadsheetml/2009/9/main" objectType="Scroll" dx="16" fmlaLink="$K$15" horiz="1" inc="2" max="3" min="1" val="2"/>
</file>

<file path=xl/ctrlProps/ctrlProp150.xml><?xml version="1.0" encoding="utf-8"?>
<formControlPr xmlns="http://schemas.microsoft.com/office/spreadsheetml/2009/9/main" objectType="Scroll" dx="16" fmlaLink="$O$55" horiz="1" max="1" page="2" val="0"/>
</file>

<file path=xl/ctrlProps/ctrlProp151.xml><?xml version="1.0" encoding="utf-8"?>
<formControlPr xmlns="http://schemas.microsoft.com/office/spreadsheetml/2009/9/main" objectType="Scroll" dx="16" fmlaLink="$O$57" horiz="1" max="1" page="2" val="0"/>
</file>

<file path=xl/ctrlProps/ctrlProp152.xml><?xml version="1.0" encoding="utf-8"?>
<formControlPr xmlns="http://schemas.microsoft.com/office/spreadsheetml/2009/9/main" objectType="Scroll" dx="16" fmlaLink="$O$58" horiz="1" max="1" page="2" val="0"/>
</file>

<file path=xl/ctrlProps/ctrlProp153.xml><?xml version="1.0" encoding="utf-8"?>
<formControlPr xmlns="http://schemas.microsoft.com/office/spreadsheetml/2009/9/main" objectType="Scroll" dx="16" fmlaLink="$O$60" horiz="1" max="1" page="2" val="0"/>
</file>

<file path=xl/ctrlProps/ctrlProp154.xml><?xml version="1.0" encoding="utf-8"?>
<formControlPr xmlns="http://schemas.microsoft.com/office/spreadsheetml/2009/9/main" objectType="Scroll" dx="16" fmlaLink="$O$61" horiz="1" max="1" page="2" val="0"/>
</file>

<file path=xl/ctrlProps/ctrlProp155.xml><?xml version="1.0" encoding="utf-8"?>
<formControlPr xmlns="http://schemas.microsoft.com/office/spreadsheetml/2009/9/main" objectType="Scroll" dx="16" fmlaLink="$O$62" horiz="1" max="1" page="2" val="0"/>
</file>

<file path=xl/ctrlProps/ctrlProp156.xml><?xml version="1.0" encoding="utf-8"?>
<formControlPr xmlns="http://schemas.microsoft.com/office/spreadsheetml/2009/9/main" objectType="Scroll" dx="16" fmlaLink="$M$54" horiz="1" max="1" page="2" val="0"/>
</file>

<file path=xl/ctrlProps/ctrlProp157.xml><?xml version="1.0" encoding="utf-8"?>
<formControlPr xmlns="http://schemas.microsoft.com/office/spreadsheetml/2009/9/main" objectType="Scroll" dx="16" fmlaLink="$M$56" horiz="1" max="1" page="2" val="0"/>
</file>

<file path=xl/ctrlProps/ctrlProp158.xml><?xml version="1.0" encoding="utf-8"?>
<formControlPr xmlns="http://schemas.microsoft.com/office/spreadsheetml/2009/9/main" objectType="Scroll" dx="16" fmlaLink="$M$55" horiz="1" max="1" page="2" val="0"/>
</file>

<file path=xl/ctrlProps/ctrlProp159.xml><?xml version="1.0" encoding="utf-8"?>
<formControlPr xmlns="http://schemas.microsoft.com/office/spreadsheetml/2009/9/main" objectType="Scroll" dx="16" fmlaLink="$M$57" horiz="1" max="1" page="2" val="0"/>
</file>

<file path=xl/ctrlProps/ctrlProp16.xml><?xml version="1.0" encoding="utf-8"?>
<formControlPr xmlns="http://schemas.microsoft.com/office/spreadsheetml/2009/9/main" objectType="Scroll" dx="16" fmlaLink="$K$16" horiz="1" max="3" min="2" val="2"/>
</file>

<file path=xl/ctrlProps/ctrlProp160.xml><?xml version="1.0" encoding="utf-8"?>
<formControlPr xmlns="http://schemas.microsoft.com/office/spreadsheetml/2009/9/main" objectType="Scroll" dx="16" fmlaLink="$M$58" horiz="1" max="1" page="2" val="0"/>
</file>

<file path=xl/ctrlProps/ctrlProp161.xml><?xml version="1.0" encoding="utf-8"?>
<formControlPr xmlns="http://schemas.microsoft.com/office/spreadsheetml/2009/9/main" objectType="Scroll" dx="16" fmlaLink="$M$60" horiz="1" max="1" page="2" val="0"/>
</file>

<file path=xl/ctrlProps/ctrlProp162.xml><?xml version="1.0" encoding="utf-8"?>
<formControlPr xmlns="http://schemas.microsoft.com/office/spreadsheetml/2009/9/main" objectType="Scroll" dx="16" fmlaLink="$M$61" horiz="1" max="1" page="2" val="0"/>
</file>

<file path=xl/ctrlProps/ctrlProp163.xml><?xml version="1.0" encoding="utf-8"?>
<formControlPr xmlns="http://schemas.microsoft.com/office/spreadsheetml/2009/9/main" objectType="Scroll" dx="16" fmlaLink="$M$62" horiz="1" max="1" page="2" val="0"/>
</file>

<file path=xl/ctrlProps/ctrlProp164.xml><?xml version="1.0" encoding="utf-8"?>
<formControlPr xmlns="http://schemas.microsoft.com/office/spreadsheetml/2009/9/main" objectType="Scroll" dx="16" fmlaLink="$O$69" horiz="1" max="1" page="2" val="0"/>
</file>

<file path=xl/ctrlProps/ctrlProp165.xml><?xml version="1.0" encoding="utf-8"?>
<formControlPr xmlns="http://schemas.microsoft.com/office/spreadsheetml/2009/9/main" objectType="Scroll" dx="16" fmlaLink="$O$70" horiz="1" max="6" val="0"/>
</file>

<file path=xl/ctrlProps/ctrlProp166.xml><?xml version="1.0" encoding="utf-8"?>
<formControlPr xmlns="http://schemas.microsoft.com/office/spreadsheetml/2009/9/main" objectType="Scroll" dx="16" fmlaLink="$O$75" horiz="1" max="1" page="2" val="0"/>
</file>

<file path=xl/ctrlProps/ctrlProp167.xml><?xml version="1.0" encoding="utf-8"?>
<formControlPr xmlns="http://schemas.microsoft.com/office/spreadsheetml/2009/9/main" objectType="Scroll" dx="16" fmlaLink="$O$77" horiz="1" max="1" page="2" val="0"/>
</file>

<file path=xl/ctrlProps/ctrlProp168.xml><?xml version="1.0" encoding="utf-8"?>
<formControlPr xmlns="http://schemas.microsoft.com/office/spreadsheetml/2009/9/main" objectType="Scroll" dx="16" fmlaLink="$O$102" horiz="1" max="1" page="2" val="0"/>
</file>

<file path=xl/ctrlProps/ctrlProp169.xml><?xml version="1.0" encoding="utf-8"?>
<formControlPr xmlns="http://schemas.microsoft.com/office/spreadsheetml/2009/9/main" objectType="Scroll" dx="16" fmlaLink="$M$69" horiz="1" max="1" page="2" val="0"/>
</file>

<file path=xl/ctrlProps/ctrlProp17.xml><?xml version="1.0" encoding="utf-8"?>
<formControlPr xmlns="http://schemas.microsoft.com/office/spreadsheetml/2009/9/main" objectType="Scroll" dx="16" fmlaLink="$L$14" horiz="1" max="3" min="1" val="2"/>
</file>

<file path=xl/ctrlProps/ctrlProp170.xml><?xml version="1.0" encoding="utf-8"?>
<formControlPr xmlns="http://schemas.microsoft.com/office/spreadsheetml/2009/9/main" objectType="Scroll" dx="16" fmlaLink="$M$70" horiz="1" max="1" page="2" val="0"/>
</file>

<file path=xl/ctrlProps/ctrlProp171.xml><?xml version="1.0" encoding="utf-8"?>
<formControlPr xmlns="http://schemas.microsoft.com/office/spreadsheetml/2009/9/main" objectType="Scroll" dx="16" fmlaLink="$M$75" horiz="1" max="1" page="2" val="0"/>
</file>

<file path=xl/ctrlProps/ctrlProp172.xml><?xml version="1.0" encoding="utf-8"?>
<formControlPr xmlns="http://schemas.microsoft.com/office/spreadsheetml/2009/9/main" objectType="Scroll" dx="16" fmlaLink="$M$77" horiz="1" max="1" page="2" val="0"/>
</file>

<file path=xl/ctrlProps/ctrlProp173.xml><?xml version="1.0" encoding="utf-8"?>
<formControlPr xmlns="http://schemas.microsoft.com/office/spreadsheetml/2009/9/main" objectType="Scroll" dx="16" fmlaLink="$M$102" horiz="1" max="1" page="2" val="0"/>
</file>

<file path=xl/ctrlProps/ctrlProp174.xml><?xml version="1.0" encoding="utf-8"?>
<formControlPr xmlns="http://schemas.microsoft.com/office/spreadsheetml/2009/9/main" objectType="Scroll" dx="16" fmlaLink="$O$81" horiz="1" max="1" page="2" val="0"/>
</file>

<file path=xl/ctrlProps/ctrlProp175.xml><?xml version="1.0" encoding="utf-8"?>
<formControlPr xmlns="http://schemas.microsoft.com/office/spreadsheetml/2009/9/main" objectType="Scroll" dx="16" fmlaLink="$M$81" horiz="1" max="1" page="2" val="0"/>
</file>

<file path=xl/ctrlProps/ctrlProp176.xml><?xml version="1.0" encoding="utf-8"?>
<formControlPr xmlns="http://schemas.microsoft.com/office/spreadsheetml/2009/9/main" objectType="Scroll" dx="16" fmlaLink="$O$82" horiz="1" max="1" page="2" val="0"/>
</file>

<file path=xl/ctrlProps/ctrlProp177.xml><?xml version="1.0" encoding="utf-8"?>
<formControlPr xmlns="http://schemas.microsoft.com/office/spreadsheetml/2009/9/main" objectType="Scroll" dx="16" fmlaLink="$O$84" horiz="1" max="1" page="2" val="0"/>
</file>

<file path=xl/ctrlProps/ctrlProp178.xml><?xml version="1.0" encoding="utf-8"?>
<formControlPr xmlns="http://schemas.microsoft.com/office/spreadsheetml/2009/9/main" objectType="Scroll" dx="16" fmlaLink="$O$85" horiz="1" max="1" page="2" val="0"/>
</file>

<file path=xl/ctrlProps/ctrlProp179.xml><?xml version="1.0" encoding="utf-8"?>
<formControlPr xmlns="http://schemas.microsoft.com/office/spreadsheetml/2009/9/main" objectType="Scroll" dx="16" fmlaLink="$O$86" horiz="1" max="1" page="2" val="0"/>
</file>

<file path=xl/ctrlProps/ctrlProp18.xml><?xml version="1.0" encoding="utf-8"?>
<formControlPr xmlns="http://schemas.microsoft.com/office/spreadsheetml/2009/9/main" objectType="Scroll" dx="16" fmlaLink="$K$21" horiz="1" inc="2" max="3" min="1" val="2"/>
</file>

<file path=xl/ctrlProps/ctrlProp180.xml><?xml version="1.0" encoding="utf-8"?>
<formControlPr xmlns="http://schemas.microsoft.com/office/spreadsheetml/2009/9/main" objectType="Scroll" dx="16" fmlaLink="$O$87" horiz="1" max="1" page="2" val="0"/>
</file>

<file path=xl/ctrlProps/ctrlProp181.xml><?xml version="1.0" encoding="utf-8"?>
<formControlPr xmlns="http://schemas.microsoft.com/office/spreadsheetml/2009/9/main" objectType="Scroll" dx="16" fmlaLink="$O$94" horiz="1" max="1" page="2" val="0"/>
</file>

<file path=xl/ctrlProps/ctrlProp182.xml><?xml version="1.0" encoding="utf-8"?>
<formControlPr xmlns="http://schemas.microsoft.com/office/spreadsheetml/2009/9/main" objectType="Scroll" dx="16" fmlaLink="$O$95" horiz="1" max="1" page="2" val="0"/>
</file>

<file path=xl/ctrlProps/ctrlProp183.xml><?xml version="1.0" encoding="utf-8"?>
<formControlPr xmlns="http://schemas.microsoft.com/office/spreadsheetml/2009/9/main" objectType="Scroll" dx="16" fmlaLink="$O$96" horiz="1" max="1" page="2" val="0"/>
</file>

<file path=xl/ctrlProps/ctrlProp184.xml><?xml version="1.0" encoding="utf-8"?>
<formControlPr xmlns="http://schemas.microsoft.com/office/spreadsheetml/2009/9/main" objectType="Scroll" dx="16" fmlaLink="$O$97" horiz="1" max="1" page="2" val="0"/>
</file>

<file path=xl/ctrlProps/ctrlProp185.xml><?xml version="1.0" encoding="utf-8"?>
<formControlPr xmlns="http://schemas.microsoft.com/office/spreadsheetml/2009/9/main" objectType="Scroll" dx="16" fmlaLink="$O$98" horiz="1" max="1" page="2" val="0"/>
</file>

<file path=xl/ctrlProps/ctrlProp186.xml><?xml version="1.0" encoding="utf-8"?>
<formControlPr xmlns="http://schemas.microsoft.com/office/spreadsheetml/2009/9/main" objectType="Scroll" dx="16" fmlaLink="$O$90" horiz="1" max="1" page="2" val="0"/>
</file>

<file path=xl/ctrlProps/ctrlProp187.xml><?xml version="1.0" encoding="utf-8"?>
<formControlPr xmlns="http://schemas.microsoft.com/office/spreadsheetml/2009/9/main" objectType="Scroll" dx="16" fmlaLink="$O$91" horiz="1" max="1" page="2" val="0"/>
</file>

<file path=xl/ctrlProps/ctrlProp188.xml><?xml version="1.0" encoding="utf-8"?>
<formControlPr xmlns="http://schemas.microsoft.com/office/spreadsheetml/2009/9/main" objectType="Scroll" dx="16" fmlaLink="$O$92" horiz="1" max="1" page="2" val="0"/>
</file>

<file path=xl/ctrlProps/ctrlProp189.xml><?xml version="1.0" encoding="utf-8"?>
<formControlPr xmlns="http://schemas.microsoft.com/office/spreadsheetml/2009/9/main" objectType="Scroll" dx="16" fmlaLink="$M$82" horiz="1" max="1" page="2" val="0"/>
</file>

<file path=xl/ctrlProps/ctrlProp19.xml><?xml version="1.0" encoding="utf-8"?>
<formControlPr xmlns="http://schemas.microsoft.com/office/spreadsheetml/2009/9/main" objectType="Scroll" dx="16" fmlaLink="$L$18" horiz="1" max="3" min="1" val="2"/>
</file>

<file path=xl/ctrlProps/ctrlProp190.xml><?xml version="1.0" encoding="utf-8"?>
<formControlPr xmlns="http://schemas.microsoft.com/office/spreadsheetml/2009/9/main" objectType="Scroll" dx="16" fmlaLink="$M$84" horiz="1" max="1" page="2" val="0"/>
</file>

<file path=xl/ctrlProps/ctrlProp191.xml><?xml version="1.0" encoding="utf-8"?>
<formControlPr xmlns="http://schemas.microsoft.com/office/spreadsheetml/2009/9/main" objectType="Scroll" dx="16" fmlaLink="$M$85" horiz="1" max="1" page="2" val="0"/>
</file>

<file path=xl/ctrlProps/ctrlProp192.xml><?xml version="1.0" encoding="utf-8"?>
<formControlPr xmlns="http://schemas.microsoft.com/office/spreadsheetml/2009/9/main" objectType="Scroll" dx="16" fmlaLink="$M$86" horiz="1" max="1" page="2" val="0"/>
</file>

<file path=xl/ctrlProps/ctrlProp193.xml><?xml version="1.0" encoding="utf-8"?>
<formControlPr xmlns="http://schemas.microsoft.com/office/spreadsheetml/2009/9/main" objectType="Scroll" dx="16" fmlaLink="$M$87" horiz="1" max="1" page="2" val="0"/>
</file>

<file path=xl/ctrlProps/ctrlProp194.xml><?xml version="1.0" encoding="utf-8"?>
<formControlPr xmlns="http://schemas.microsoft.com/office/spreadsheetml/2009/9/main" objectType="Scroll" dx="16" fmlaLink="$M$94" horiz="1" max="1" page="2" val="0"/>
</file>

<file path=xl/ctrlProps/ctrlProp195.xml><?xml version="1.0" encoding="utf-8"?>
<formControlPr xmlns="http://schemas.microsoft.com/office/spreadsheetml/2009/9/main" objectType="Scroll" dx="16" fmlaLink="$M$95" horiz="1" max="1" page="2" val="0"/>
</file>

<file path=xl/ctrlProps/ctrlProp196.xml><?xml version="1.0" encoding="utf-8"?>
<formControlPr xmlns="http://schemas.microsoft.com/office/spreadsheetml/2009/9/main" objectType="Scroll" dx="16" fmlaLink="$M$96" horiz="1" max="1" page="2" val="0"/>
</file>

<file path=xl/ctrlProps/ctrlProp197.xml><?xml version="1.0" encoding="utf-8"?>
<formControlPr xmlns="http://schemas.microsoft.com/office/spreadsheetml/2009/9/main" objectType="Scroll" dx="16" fmlaLink="$M$97" horiz="1" max="1" page="2" val="0"/>
</file>

<file path=xl/ctrlProps/ctrlProp198.xml><?xml version="1.0" encoding="utf-8"?>
<formControlPr xmlns="http://schemas.microsoft.com/office/spreadsheetml/2009/9/main" objectType="Scroll" dx="16" fmlaLink="$M$98" horiz="1" max="1" page="2" val="0"/>
</file>

<file path=xl/ctrlProps/ctrlProp199.xml><?xml version="1.0" encoding="utf-8"?>
<formControlPr xmlns="http://schemas.microsoft.com/office/spreadsheetml/2009/9/main" objectType="Scroll" dx="16" fmlaLink="$M$90" horiz="1" max="1" page="2" val="0"/>
</file>

<file path=xl/ctrlProps/ctrlProp2.xml><?xml version="1.0" encoding="utf-8"?>
<formControlPr xmlns="http://schemas.microsoft.com/office/spreadsheetml/2009/9/main" objectType="Scroll" dx="16" fmlaLink="$L$16" horiz="1" max="3" min="2" page="2" val="2"/>
</file>

<file path=xl/ctrlProps/ctrlProp20.xml><?xml version="1.0" encoding="utf-8"?>
<formControlPr xmlns="http://schemas.microsoft.com/office/spreadsheetml/2009/9/main" objectType="Scroll" dx="16" fmlaLink="$L$22" horiz="1" max="3" min="1" val="3"/>
</file>

<file path=xl/ctrlProps/ctrlProp200.xml><?xml version="1.0" encoding="utf-8"?>
<formControlPr xmlns="http://schemas.microsoft.com/office/spreadsheetml/2009/9/main" objectType="Scroll" dx="16" fmlaLink="$M$91" horiz="1" max="1" page="2" val="0"/>
</file>

<file path=xl/ctrlProps/ctrlProp201.xml><?xml version="1.0" encoding="utf-8"?>
<formControlPr xmlns="http://schemas.microsoft.com/office/spreadsheetml/2009/9/main" objectType="Scroll" dx="16" fmlaLink="$M$92" horiz="1" max="1" page="2" val="0"/>
</file>

<file path=xl/ctrlProps/ctrlProp202.xml><?xml version="1.0" encoding="utf-8"?>
<formControlPr xmlns="http://schemas.microsoft.com/office/spreadsheetml/2009/9/main" objectType="Scroll" dx="16" fmlaLink="$O$12" horiz="1" max="1" page="2" val="0"/>
</file>

<file path=xl/ctrlProps/ctrlProp203.xml><?xml version="1.0" encoding="utf-8"?>
<formControlPr xmlns="http://schemas.microsoft.com/office/spreadsheetml/2009/9/main" objectType="Scroll" dx="16" fmlaLink="$M$12" horiz="1" max="1" page="2" val="0"/>
</file>

<file path=xl/ctrlProps/ctrlProp204.xml><?xml version="1.0" encoding="utf-8"?>
<formControlPr xmlns="http://schemas.microsoft.com/office/spreadsheetml/2009/9/main" objectType="Scroll" dx="16" fmlaLink="$M$8" horiz="1" max="1" page="2" val="0"/>
</file>

<file path=xl/ctrlProps/ctrlProp205.xml><?xml version="1.0" encoding="utf-8"?>
<formControlPr xmlns="http://schemas.microsoft.com/office/spreadsheetml/2009/9/main" objectType="Scroll" dx="16" fmlaLink="$O$8" horiz="1" max="1" page="2" val="0"/>
</file>

<file path=xl/ctrlProps/ctrlProp206.xml><?xml version="1.0" encoding="utf-8"?>
<formControlPr xmlns="http://schemas.microsoft.com/office/spreadsheetml/2009/9/main" objectType="Scroll" dx="16" fmlaLink="$O$30" horiz="1" max="1" page="2" val="0"/>
</file>

<file path=xl/ctrlProps/ctrlProp207.xml><?xml version="1.0" encoding="utf-8"?>
<formControlPr xmlns="http://schemas.microsoft.com/office/spreadsheetml/2009/9/main" objectType="Scroll" dx="16" fmlaLink="$M$30" horiz="1" max="1" page="2" val="0"/>
</file>

<file path=xl/ctrlProps/ctrlProp208.xml><?xml version="1.0" encoding="utf-8"?>
<formControlPr xmlns="http://schemas.microsoft.com/office/spreadsheetml/2009/9/main" objectType="Scroll" dx="16" fmlaLink="$O$13" horiz="1" max="1" page="2" val="0"/>
</file>

<file path=xl/ctrlProps/ctrlProp209.xml><?xml version="1.0" encoding="utf-8"?>
<formControlPr xmlns="http://schemas.microsoft.com/office/spreadsheetml/2009/9/main" objectType="Scroll" dx="16" fmlaLink="$M$13" horiz="1" max="1" page="2" val="0"/>
</file>

<file path=xl/ctrlProps/ctrlProp21.xml><?xml version="1.0" encoding="utf-8"?>
<formControlPr xmlns="http://schemas.microsoft.com/office/spreadsheetml/2009/9/main" objectType="Scroll" dx="16" fmlaLink="$L$24" horiz="1" max="3" min="1" val="3"/>
</file>

<file path=xl/ctrlProps/ctrlProp210.xml><?xml version="1.0" encoding="utf-8"?>
<formControlPr xmlns="http://schemas.microsoft.com/office/spreadsheetml/2009/9/main" objectType="Scroll" dx="16" fmlaLink="$O$26" horiz="1" max="1" page="2" val="0"/>
</file>

<file path=xl/ctrlProps/ctrlProp211.xml><?xml version="1.0" encoding="utf-8"?>
<formControlPr xmlns="http://schemas.microsoft.com/office/spreadsheetml/2009/9/main" objectType="Scroll" dx="16" fmlaLink="$M$26" horiz="1" max="1" page="2" val="0"/>
</file>

<file path=xl/ctrlProps/ctrlProp212.xml><?xml version="1.0" encoding="utf-8"?>
<formControlPr xmlns="http://schemas.microsoft.com/office/spreadsheetml/2009/9/main" objectType="Scroll" dx="16" fmlaLink="$O$43" horiz="1" max="1" page="2" val="0"/>
</file>

<file path=xl/ctrlProps/ctrlProp213.xml><?xml version="1.0" encoding="utf-8"?>
<formControlPr xmlns="http://schemas.microsoft.com/office/spreadsheetml/2009/9/main" objectType="Scroll" dx="16" fmlaLink="$M$43" horiz="1" max="1" page="2" val="0"/>
</file>

<file path=xl/ctrlProps/ctrlProp214.xml><?xml version="1.0" encoding="utf-8"?>
<formControlPr xmlns="http://schemas.microsoft.com/office/spreadsheetml/2009/9/main" objectType="Scroll" dx="16" fmlaLink="$O$110" horiz="1" max="1" page="2" val="0"/>
</file>

<file path=xl/ctrlProps/ctrlProp215.xml><?xml version="1.0" encoding="utf-8"?>
<formControlPr xmlns="http://schemas.microsoft.com/office/spreadsheetml/2009/9/main" objectType="Scroll" dx="16" fmlaLink="$O$126" horiz="1" max="1" page="2" val="0"/>
</file>

<file path=xl/ctrlProps/ctrlProp216.xml><?xml version="1.0" encoding="utf-8"?>
<formControlPr xmlns="http://schemas.microsoft.com/office/spreadsheetml/2009/9/main" objectType="Scroll" dx="16" fmlaLink="$M$110" horiz="1" max="1" page="2" val="0"/>
</file>

<file path=xl/ctrlProps/ctrlProp217.xml><?xml version="1.0" encoding="utf-8"?>
<formControlPr xmlns="http://schemas.microsoft.com/office/spreadsheetml/2009/9/main" objectType="Scroll" dx="16" fmlaLink="$M$126" horiz="1" max="1" page="2" val="0"/>
</file>

<file path=xl/ctrlProps/ctrlProp218.xml><?xml version="1.0" encoding="utf-8"?>
<formControlPr xmlns="http://schemas.microsoft.com/office/spreadsheetml/2009/9/main" objectType="Scroll" dx="16" fmlaLink="$O$111" horiz="1" max="1" page="2" val="0"/>
</file>

<file path=xl/ctrlProps/ctrlProp219.xml><?xml version="1.0" encoding="utf-8"?>
<formControlPr xmlns="http://schemas.microsoft.com/office/spreadsheetml/2009/9/main" objectType="Scroll" dx="16" fmlaLink="$M$111" horiz="1" max="1" page="2" val="0"/>
</file>

<file path=xl/ctrlProps/ctrlProp22.xml><?xml version="1.0" encoding="utf-8"?>
<formControlPr xmlns="http://schemas.microsoft.com/office/spreadsheetml/2009/9/main" objectType="Scroll" dx="16" fmlaLink="$L$25" horiz="1" max="3" min="1" val="3"/>
</file>

<file path=xl/ctrlProps/ctrlProp220.xml><?xml version="1.0" encoding="utf-8"?>
<formControlPr xmlns="http://schemas.microsoft.com/office/spreadsheetml/2009/9/main" objectType="Scroll" dx="16" fmlaLink="$O$127" horiz="1" max="1" page="2" val="0"/>
</file>

<file path=xl/ctrlProps/ctrlProp221.xml><?xml version="1.0" encoding="utf-8"?>
<formControlPr xmlns="http://schemas.microsoft.com/office/spreadsheetml/2009/9/main" objectType="Scroll" dx="16" fmlaLink="$M$127" horiz="1" max="1" page="2" val="0"/>
</file>

<file path=xl/ctrlProps/ctrlProp222.xml><?xml version="1.0" encoding="utf-8"?>
<formControlPr xmlns="http://schemas.microsoft.com/office/spreadsheetml/2009/9/main" objectType="Scroll" dx="16" fmlaLink="$O$105" horiz="1" max="1" page="2" val="0"/>
</file>

<file path=xl/ctrlProps/ctrlProp223.xml><?xml version="1.0" encoding="utf-8"?>
<formControlPr xmlns="http://schemas.microsoft.com/office/spreadsheetml/2009/9/main" objectType="Scroll" dx="16" fmlaLink="$M$105" horiz="1" max="1" page="2" val="0"/>
</file>

<file path=xl/ctrlProps/ctrlProp224.xml><?xml version="1.0" encoding="utf-8"?>
<formControlPr xmlns="http://schemas.microsoft.com/office/spreadsheetml/2009/9/main" objectType="Scroll" dx="16" fmlaLink="$O$106" horiz="1" max="1" page="2" val="0"/>
</file>

<file path=xl/ctrlProps/ctrlProp225.xml><?xml version="1.0" encoding="utf-8"?>
<formControlPr xmlns="http://schemas.microsoft.com/office/spreadsheetml/2009/9/main" objectType="Scroll" dx="16" fmlaLink="$O$107" horiz="1" max="1" page="2" val="0"/>
</file>

<file path=xl/ctrlProps/ctrlProp226.xml><?xml version="1.0" encoding="utf-8"?>
<formControlPr xmlns="http://schemas.microsoft.com/office/spreadsheetml/2009/9/main" objectType="Scroll" dx="16" fmlaLink="$O$108" horiz="1" max="1" page="2" val="0"/>
</file>

<file path=xl/ctrlProps/ctrlProp227.xml><?xml version="1.0" encoding="utf-8"?>
<formControlPr xmlns="http://schemas.microsoft.com/office/spreadsheetml/2009/9/main" objectType="Scroll" dx="16" fmlaLink="$O$115" horiz="1" max="1" page="2" val="0"/>
</file>

<file path=xl/ctrlProps/ctrlProp228.xml><?xml version="1.0" encoding="utf-8"?>
<formControlPr xmlns="http://schemas.microsoft.com/office/spreadsheetml/2009/9/main" objectType="Scroll" dx="16" fmlaLink="$O$116" horiz="1" max="1" page="2" val="0"/>
</file>

<file path=xl/ctrlProps/ctrlProp229.xml><?xml version="1.0" encoding="utf-8"?>
<formControlPr xmlns="http://schemas.microsoft.com/office/spreadsheetml/2009/9/main" objectType="Scroll" dx="16" fmlaLink="$O$118" horiz="1" max="1" page="2" val="0"/>
</file>

<file path=xl/ctrlProps/ctrlProp23.xml><?xml version="1.0" encoding="utf-8"?>
<formControlPr xmlns="http://schemas.microsoft.com/office/spreadsheetml/2009/9/main" objectType="Scroll" dx="16" fmlaLink="$L$26" horiz="1" max="3" min="1" val="2"/>
</file>

<file path=xl/ctrlProps/ctrlProp230.xml><?xml version="1.0" encoding="utf-8"?>
<formControlPr xmlns="http://schemas.microsoft.com/office/spreadsheetml/2009/9/main" objectType="Scroll" dx="16" fmlaLink="$O$117" horiz="1" max="1" page="2" val="0"/>
</file>

<file path=xl/ctrlProps/ctrlProp231.xml><?xml version="1.0" encoding="utf-8"?>
<formControlPr xmlns="http://schemas.microsoft.com/office/spreadsheetml/2009/9/main" objectType="Scroll" dx="16" fmlaLink="$O$122" horiz="1" max="1" page="2" val="0"/>
</file>

<file path=xl/ctrlProps/ctrlProp232.xml><?xml version="1.0" encoding="utf-8"?>
<formControlPr xmlns="http://schemas.microsoft.com/office/spreadsheetml/2009/9/main" objectType="Scroll" dx="16" fmlaLink="$O$123" horiz="1" max="1" page="2" val="0"/>
</file>

<file path=xl/ctrlProps/ctrlProp233.xml><?xml version="1.0" encoding="utf-8"?>
<formControlPr xmlns="http://schemas.microsoft.com/office/spreadsheetml/2009/9/main" objectType="Scroll" dx="16" fmlaLink="$O$124" horiz="1" max="1" page="2" val="0"/>
</file>

<file path=xl/ctrlProps/ctrlProp234.xml><?xml version="1.0" encoding="utf-8"?>
<formControlPr xmlns="http://schemas.microsoft.com/office/spreadsheetml/2009/9/main" objectType="Scroll" dx="16" fmlaLink="$M$106" horiz="1" max="1" page="2" val="0"/>
</file>

<file path=xl/ctrlProps/ctrlProp235.xml><?xml version="1.0" encoding="utf-8"?>
<formControlPr xmlns="http://schemas.microsoft.com/office/spreadsheetml/2009/9/main" objectType="Scroll" dx="16" fmlaLink="$M$107" horiz="1" max="1" page="2" val="0"/>
</file>

<file path=xl/ctrlProps/ctrlProp236.xml><?xml version="1.0" encoding="utf-8"?>
<formControlPr xmlns="http://schemas.microsoft.com/office/spreadsheetml/2009/9/main" objectType="Scroll" dx="16" fmlaLink="$M$108" horiz="1" max="1" page="2" val="0"/>
</file>

<file path=xl/ctrlProps/ctrlProp237.xml><?xml version="1.0" encoding="utf-8"?>
<formControlPr xmlns="http://schemas.microsoft.com/office/spreadsheetml/2009/9/main" objectType="Scroll" dx="16" fmlaLink="$M$115" horiz="1" max="1" page="2" val="0"/>
</file>

<file path=xl/ctrlProps/ctrlProp238.xml><?xml version="1.0" encoding="utf-8"?>
<formControlPr xmlns="http://schemas.microsoft.com/office/spreadsheetml/2009/9/main" objectType="Scroll" dx="16" fmlaLink="$M$117" horiz="1" max="1" page="2" val="0"/>
</file>

<file path=xl/ctrlProps/ctrlProp239.xml><?xml version="1.0" encoding="utf-8"?>
<formControlPr xmlns="http://schemas.microsoft.com/office/spreadsheetml/2009/9/main" objectType="Scroll" dx="16" fmlaLink="$M$118" horiz="1" max="1" page="2" val="0"/>
</file>

<file path=xl/ctrlProps/ctrlProp24.xml><?xml version="1.0" encoding="utf-8"?>
<formControlPr xmlns="http://schemas.microsoft.com/office/spreadsheetml/2009/9/main" objectType="Scroll" dx="16" fmlaLink="$L$27" horiz="1" max="3" min="1" val="2"/>
</file>

<file path=xl/ctrlProps/ctrlProp240.xml><?xml version="1.0" encoding="utf-8"?>
<formControlPr xmlns="http://schemas.microsoft.com/office/spreadsheetml/2009/9/main" objectType="Scroll" dx="16" fmlaLink="$M$122" horiz="1" max="1" page="2" val="0"/>
</file>

<file path=xl/ctrlProps/ctrlProp241.xml><?xml version="1.0" encoding="utf-8"?>
<formControlPr xmlns="http://schemas.microsoft.com/office/spreadsheetml/2009/9/main" objectType="Scroll" dx="16" fmlaLink="$M$123" horiz="1" max="1" page="2" val="0"/>
</file>

<file path=xl/ctrlProps/ctrlProp242.xml><?xml version="1.0" encoding="utf-8"?>
<formControlPr xmlns="http://schemas.microsoft.com/office/spreadsheetml/2009/9/main" objectType="Scroll" dx="16" fmlaLink="$M$124" horiz="1" max="1" page="2" val="0"/>
</file>

<file path=xl/ctrlProps/ctrlProp243.xml><?xml version="1.0" encoding="utf-8"?>
<formControlPr xmlns="http://schemas.microsoft.com/office/spreadsheetml/2009/9/main" objectType="Scroll" dx="16" fmlaLink="$O$74" horiz="1" max="1" page="2" val="0"/>
</file>

<file path=xl/ctrlProps/ctrlProp244.xml><?xml version="1.0" encoding="utf-8"?>
<formControlPr xmlns="http://schemas.microsoft.com/office/spreadsheetml/2009/9/main" objectType="Scroll" dx="16" fmlaLink="$O$78" horiz="1" max="1" page="2" val="0"/>
</file>

<file path=xl/ctrlProps/ctrlProp245.xml><?xml version="1.0" encoding="utf-8"?>
<formControlPr xmlns="http://schemas.microsoft.com/office/spreadsheetml/2009/9/main" objectType="Scroll" dx="16" fmlaLink="$M$74" horiz="1" max="1" page="2" val="0"/>
</file>

<file path=xl/ctrlProps/ctrlProp246.xml><?xml version="1.0" encoding="utf-8"?>
<formControlPr xmlns="http://schemas.microsoft.com/office/spreadsheetml/2009/9/main" objectType="Scroll" dx="16" fmlaLink="$M$78" horiz="1" max="1" page="2" val="0"/>
</file>

<file path=xl/ctrlProps/ctrlProp247.xml><?xml version="1.0" encoding="utf-8"?>
<formControlPr xmlns="http://schemas.microsoft.com/office/spreadsheetml/2009/9/main" objectType="Scroll" dx="16" fmlaLink="$O$36" horiz="1" max="1" page="2" val="0"/>
</file>

<file path=xl/ctrlProps/ctrlProp248.xml><?xml version="1.0" encoding="utf-8"?>
<formControlPr xmlns="http://schemas.microsoft.com/office/spreadsheetml/2009/9/main" objectType="Scroll" dx="16" fmlaLink="$M$36" horiz="1" max="1" page="2" val="0"/>
</file>

<file path=xl/ctrlProps/ctrlProp249.xml><?xml version="1.0" encoding="utf-8"?>
<formControlPr xmlns="http://schemas.microsoft.com/office/spreadsheetml/2009/9/main" objectType="Scroll" dx="16" fmlaLink="$O$51" horiz="1" max="1" page="2" val="0"/>
</file>

<file path=xl/ctrlProps/ctrlProp25.xml><?xml version="1.0" encoding="utf-8"?>
<formControlPr xmlns="http://schemas.microsoft.com/office/spreadsheetml/2009/9/main" objectType="Scroll" dx="16" fmlaLink="$L$28" horiz="1" max="3" min="1" val="2"/>
</file>

<file path=xl/ctrlProps/ctrlProp250.xml><?xml version="1.0" encoding="utf-8"?>
<formControlPr xmlns="http://schemas.microsoft.com/office/spreadsheetml/2009/9/main" objectType="Scroll" dx="16" fmlaLink="$M$51" horiz="1" max="1" page="2" val="0"/>
</file>

<file path=xl/ctrlProps/ctrlProp251.xml><?xml version="1.0" encoding="utf-8"?>
<formControlPr xmlns="http://schemas.microsoft.com/office/spreadsheetml/2009/9/main" objectType="Scroll" dx="16" fmlaLink="$O$71" horiz="1" max="1" page="2" val="0"/>
</file>

<file path=xl/ctrlProps/ctrlProp252.xml><?xml version="1.0" encoding="utf-8"?>
<formControlPr xmlns="http://schemas.microsoft.com/office/spreadsheetml/2009/9/main" objectType="Scroll" dx="16" fmlaLink="$O$72" horiz="1" max="1" page="2" val="0"/>
</file>

<file path=xl/ctrlProps/ctrlProp253.xml><?xml version="1.0" encoding="utf-8"?>
<formControlPr xmlns="http://schemas.microsoft.com/office/spreadsheetml/2009/9/main" objectType="Scroll" dx="16" fmlaLink="$M$71" horiz="1" max="1" page="2" val="0"/>
</file>

<file path=xl/ctrlProps/ctrlProp254.xml><?xml version="1.0" encoding="utf-8"?>
<formControlPr xmlns="http://schemas.microsoft.com/office/spreadsheetml/2009/9/main" objectType="Scroll" dx="16" fmlaLink="$M$72" horiz="1" max="1" page="2" val="0"/>
</file>

<file path=xl/ctrlProps/ctrlProp255.xml><?xml version="1.0" encoding="utf-8"?>
<formControlPr xmlns="http://schemas.microsoft.com/office/spreadsheetml/2009/9/main" objectType="Scroll" dx="16" fmlaLink="$O$88" horiz="1" max="1" page="2" val="0"/>
</file>

<file path=xl/ctrlProps/ctrlProp256.xml><?xml version="1.0" encoding="utf-8"?>
<formControlPr xmlns="http://schemas.microsoft.com/office/spreadsheetml/2009/9/main" objectType="Scroll" dx="16" fmlaLink="$O$89" horiz="1" max="1" page="2" val="0"/>
</file>

<file path=xl/ctrlProps/ctrlProp257.xml><?xml version="1.0" encoding="utf-8"?>
<formControlPr xmlns="http://schemas.microsoft.com/office/spreadsheetml/2009/9/main" objectType="Scroll" dx="16" fmlaLink="$M$84" horiz="1" max="1" page="2" val="0"/>
</file>

<file path=xl/ctrlProps/ctrlProp258.xml><?xml version="1.0" encoding="utf-8"?>
<formControlPr xmlns="http://schemas.microsoft.com/office/spreadsheetml/2009/9/main" objectType="Scroll" dx="16" fmlaLink="$M$85" horiz="1" max="1" page="2" val="0"/>
</file>

<file path=xl/ctrlProps/ctrlProp259.xml><?xml version="1.0" encoding="utf-8"?>
<formControlPr xmlns="http://schemas.microsoft.com/office/spreadsheetml/2009/9/main" objectType="Scroll" dx="16" fmlaLink="$O$50" horiz="1" max="1" page="2" val="0"/>
</file>

<file path=xl/ctrlProps/ctrlProp26.xml><?xml version="1.0" encoding="utf-8"?>
<formControlPr xmlns="http://schemas.microsoft.com/office/spreadsheetml/2009/9/main" objectType="Scroll" dx="16" fmlaLink="$L$29" horiz="1" max="3" min="1" val="2"/>
</file>

<file path=xl/ctrlProps/ctrlProp260.xml><?xml version="1.0" encoding="utf-8"?>
<formControlPr xmlns="http://schemas.microsoft.com/office/spreadsheetml/2009/9/main" objectType="Scroll" dx="16" fmlaLink="$M$50" horiz="1" max="1" page="2" val="0"/>
</file>

<file path=xl/ctrlProps/ctrlProp261.xml><?xml version="1.0" encoding="utf-8"?>
<formControlPr xmlns="http://schemas.microsoft.com/office/spreadsheetml/2009/9/main" objectType="Scroll" dx="16" fmlaLink="$O$52" horiz="1" max="1" page="2" val="0"/>
</file>

<file path=xl/ctrlProps/ctrlProp262.xml><?xml version="1.0" encoding="utf-8"?>
<formControlPr xmlns="http://schemas.microsoft.com/office/spreadsheetml/2009/9/main" objectType="Scroll" dx="16" fmlaLink="$M$52" horiz="1" max="1" page="2" val="0"/>
</file>

<file path=xl/ctrlProps/ctrlProp263.xml><?xml version="1.0" encoding="utf-8"?>
<formControlPr xmlns="http://schemas.microsoft.com/office/spreadsheetml/2009/9/main" objectType="Scroll" dx="16" fmlaLink="$O$113" horiz="1" max="1" page="2" val="0"/>
</file>

<file path=xl/ctrlProps/ctrlProp264.xml><?xml version="1.0" encoding="utf-8"?>
<formControlPr xmlns="http://schemas.microsoft.com/office/spreadsheetml/2009/9/main" objectType="Scroll" dx="16" fmlaLink="$O$114" horiz="1" max="1" page="2" val="0"/>
</file>

<file path=xl/ctrlProps/ctrlProp265.xml><?xml version="1.0" encoding="utf-8"?>
<formControlPr xmlns="http://schemas.microsoft.com/office/spreadsheetml/2009/9/main" objectType="Scroll" dx="16" fmlaLink="$M$113" horiz="1" max="1" page="2" val="0"/>
</file>

<file path=xl/ctrlProps/ctrlProp266.xml><?xml version="1.0" encoding="utf-8"?>
<formControlPr xmlns="http://schemas.microsoft.com/office/spreadsheetml/2009/9/main" objectType="Scroll" dx="16" fmlaLink="$O$120" horiz="1" max="1" page="2" val="0"/>
</file>

<file path=xl/ctrlProps/ctrlProp267.xml><?xml version="1.0" encoding="utf-8"?>
<formControlPr xmlns="http://schemas.microsoft.com/office/spreadsheetml/2009/9/main" objectType="Scroll" dx="16" fmlaLink="$O$121" horiz="1" max="1" page="2" val="0"/>
</file>

<file path=xl/ctrlProps/ctrlProp268.xml><?xml version="1.0" encoding="utf-8"?>
<formControlPr xmlns="http://schemas.microsoft.com/office/spreadsheetml/2009/9/main" objectType="Scroll" dx="16" fmlaLink="$M$120" horiz="1" max="1" page="2" val="0"/>
</file>

<file path=xl/ctrlProps/ctrlProp269.xml><?xml version="1.0" encoding="utf-8"?>
<formControlPr xmlns="http://schemas.microsoft.com/office/spreadsheetml/2009/9/main" objectType="Scroll" dx="16" fmlaLink="$M$121" horiz="1" max="1" page="2" val="0"/>
</file>

<file path=xl/ctrlProps/ctrlProp27.xml><?xml version="1.0" encoding="utf-8"?>
<formControlPr xmlns="http://schemas.microsoft.com/office/spreadsheetml/2009/9/main" objectType="Scroll" dx="16" fmlaLink="$L$35" horiz="1" max="3" min="1" val="3"/>
</file>

<file path=xl/ctrlProps/ctrlProp270.xml><?xml version="1.0" encoding="utf-8"?>
<formControlPr xmlns="http://schemas.microsoft.com/office/spreadsheetml/2009/9/main" objectType="Scroll" dx="16" fmlaLink="$O$65" horiz="1" max="1" page="2" val="0"/>
</file>

<file path=xl/ctrlProps/ctrlProp271.xml><?xml version="1.0" encoding="utf-8"?>
<formControlPr xmlns="http://schemas.microsoft.com/office/spreadsheetml/2009/9/main" objectType="Scroll" dx="16" fmlaLink="$O$66" horiz="1" max="1" page="2" val="0"/>
</file>

<file path=xl/ctrlProps/ctrlProp272.xml><?xml version="1.0" encoding="utf-8"?>
<formControlPr xmlns="http://schemas.microsoft.com/office/spreadsheetml/2009/9/main" objectType="Scroll" dx="16" fmlaLink="$M$65" horiz="1" max="1" page="2" val="0"/>
</file>

<file path=xl/ctrlProps/ctrlProp273.xml><?xml version="1.0" encoding="utf-8"?>
<formControlPr xmlns="http://schemas.microsoft.com/office/spreadsheetml/2009/9/main" objectType="Scroll" dx="16" fmlaLink="$M$66" horiz="1" max="1" page="2" val="0"/>
</file>

<file path=xl/ctrlProps/ctrlProp274.xml><?xml version="1.0" encoding="utf-8"?>
<formControlPr xmlns="http://schemas.microsoft.com/office/spreadsheetml/2009/9/main" objectType="Scroll" dx="16" fmlaLink="$O$67" horiz="1" max="1" page="2" val="0"/>
</file>

<file path=xl/ctrlProps/ctrlProp275.xml><?xml version="1.0" encoding="utf-8"?>
<formControlPr xmlns="http://schemas.microsoft.com/office/spreadsheetml/2009/9/main" objectType="Scroll" dx="16" fmlaLink="$O$68" horiz="1" max="1" page="2" val="0"/>
</file>

<file path=xl/ctrlProps/ctrlProp276.xml><?xml version="1.0" encoding="utf-8"?>
<formControlPr xmlns="http://schemas.microsoft.com/office/spreadsheetml/2009/9/main" objectType="Scroll" dx="16" fmlaLink="$M$67" horiz="1" max="1" page="2" val="0"/>
</file>

<file path=xl/ctrlProps/ctrlProp277.xml><?xml version="1.0" encoding="utf-8"?>
<formControlPr xmlns="http://schemas.microsoft.com/office/spreadsheetml/2009/9/main" objectType="Scroll" dx="16" fmlaLink="$M$68" horiz="1" max="1" page="2" val="0"/>
</file>

<file path=xl/ctrlProps/ctrlProp278.xml><?xml version="1.0" encoding="utf-8"?>
<formControlPr xmlns="http://schemas.microsoft.com/office/spreadsheetml/2009/9/main" objectType="Scroll" dx="16" fmlaLink="$O$100" horiz="1" max="1" page="2" val="0"/>
</file>

<file path=xl/ctrlProps/ctrlProp279.xml><?xml version="1.0" encoding="utf-8"?>
<formControlPr xmlns="http://schemas.microsoft.com/office/spreadsheetml/2009/9/main" objectType="Scroll" dx="16" fmlaLink="$O$101" horiz="1" max="1" page="2" val="0"/>
</file>

<file path=xl/ctrlProps/ctrlProp28.xml><?xml version="1.0" encoding="utf-8"?>
<formControlPr xmlns="http://schemas.microsoft.com/office/spreadsheetml/2009/9/main" objectType="Scroll" dx="16" fmlaLink="$L$36" horiz="1" max="3" min="1" val="3"/>
</file>

<file path=xl/ctrlProps/ctrlProp280.xml><?xml version="1.0" encoding="utf-8"?>
<formControlPr xmlns="http://schemas.microsoft.com/office/spreadsheetml/2009/9/main" objectType="Scroll" dx="16" fmlaLink="$M$100" horiz="1" max="1" page="2" val="0"/>
</file>

<file path=xl/ctrlProps/ctrlProp281.xml><?xml version="1.0" encoding="utf-8"?>
<formControlPr xmlns="http://schemas.microsoft.com/office/spreadsheetml/2009/9/main" objectType="Scroll" dx="16" fmlaLink="$M$101" horiz="1" max="1" page="2" val="0"/>
</file>

<file path=xl/ctrlProps/ctrlProp282.xml><?xml version="1.0" encoding="utf-8"?>
<formControlPr xmlns="http://schemas.microsoft.com/office/spreadsheetml/2009/9/main" objectType="Scroll" dx="16" fmlaLink="$O$18" horiz="1" max="1" page="2" val="0"/>
</file>

<file path=xl/ctrlProps/ctrlProp283.xml><?xml version="1.0" encoding="utf-8"?>
<formControlPr xmlns="http://schemas.microsoft.com/office/spreadsheetml/2009/9/main" objectType="Scroll" dx="16" fmlaLink="$M$18" horiz="1" max="1" page="2" val="0"/>
</file>

<file path=xl/ctrlProps/ctrlProp284.xml><?xml version="1.0" encoding="utf-8"?>
<formControlPr xmlns="http://schemas.microsoft.com/office/spreadsheetml/2009/9/main" objectType="Scroll" dx="16" fmlaLink="$O$25" horiz="1" max="1" page="2" val="0"/>
</file>

<file path=xl/ctrlProps/ctrlProp285.xml><?xml version="1.0" encoding="utf-8"?>
<formControlPr xmlns="http://schemas.microsoft.com/office/spreadsheetml/2009/9/main" objectType="Scroll" dx="16" fmlaLink="$M$25" horiz="1" max="1" page="2" val="0"/>
</file>

<file path=xl/ctrlProps/ctrlProp286.xml><?xml version="1.0" encoding="utf-8"?>
<formControlPr xmlns="http://schemas.microsoft.com/office/spreadsheetml/2009/9/main" objectType="Scroll" dx="16" fmlaLink="$M$114" horiz="1" max="1" page="2" val="0"/>
</file>

<file path=xl/ctrlProps/ctrlProp287.xml><?xml version="1.0" encoding="utf-8"?>
<formControlPr xmlns="http://schemas.microsoft.com/office/spreadsheetml/2009/9/main" objectType="Scroll" dx="16" fmlaLink="$M$116" horiz="1" max="1" page="2" val="0"/>
</file>

<file path=xl/ctrlProps/ctrlProp29.xml><?xml version="1.0" encoding="utf-8"?>
<formControlPr xmlns="http://schemas.microsoft.com/office/spreadsheetml/2009/9/main" objectType="Scroll" dx="16" fmlaLink="$L$41" horiz="1" max="3" min="1" val="2"/>
</file>

<file path=xl/ctrlProps/ctrlProp3.xml><?xml version="1.0" encoding="utf-8"?>
<formControlPr xmlns="http://schemas.microsoft.com/office/spreadsheetml/2009/9/main" objectType="Scroll" dx="16" fmlaLink="$L$33" horiz="1" max="3" min="2" page="2" val="3"/>
</file>

<file path=xl/ctrlProps/ctrlProp30.xml><?xml version="1.0" encoding="utf-8"?>
<formControlPr xmlns="http://schemas.microsoft.com/office/spreadsheetml/2009/9/main" objectType="Scroll" dx="16" fmlaLink="$L$42" horiz="1" max="3" min="1" val="2"/>
</file>

<file path=xl/ctrlProps/ctrlProp31.xml><?xml version="1.0" encoding="utf-8"?>
<formControlPr xmlns="http://schemas.microsoft.com/office/spreadsheetml/2009/9/main" objectType="Scroll" dx="16" fmlaLink="$L$44" horiz="1" max="3" min="1" val="2"/>
</file>

<file path=xl/ctrlProps/ctrlProp32.xml><?xml version="1.0" encoding="utf-8"?>
<formControlPr xmlns="http://schemas.microsoft.com/office/spreadsheetml/2009/9/main" objectType="Scroll" dx="16" fmlaLink="$K$38" horiz="1" max="3" min="2" val="2"/>
</file>

<file path=xl/ctrlProps/ctrlProp33.xml><?xml version="1.0" encoding="utf-8"?>
<formControlPr xmlns="http://schemas.microsoft.com/office/spreadsheetml/2009/9/main" objectType="Scroll" dx="16" fmlaLink="$K$41" horiz="1" max="3" min="2" val="2"/>
</file>

<file path=xl/ctrlProps/ctrlProp34.xml><?xml version="1.0" encoding="utf-8"?>
<formControlPr xmlns="http://schemas.microsoft.com/office/spreadsheetml/2009/9/main" objectType="Scroll" dx="16" fmlaLink="$K$44" horiz="1" max="3" min="2" val="2"/>
</file>

<file path=xl/ctrlProps/ctrlProp35.xml><?xml version="1.0" encoding="utf-8"?>
<formControlPr xmlns="http://schemas.microsoft.com/office/spreadsheetml/2009/9/main" objectType="Scroll" dx="16" fmlaLink="$K$39" horiz="1" inc="2" max="3" min="1" val="2"/>
</file>

<file path=xl/ctrlProps/ctrlProp36.xml><?xml version="1.0" encoding="utf-8"?>
<formControlPr xmlns="http://schemas.microsoft.com/office/spreadsheetml/2009/9/main" objectType="Scroll" dx="16" fmlaLink="$K$48" horiz="1" max="3" min="2" val="2"/>
</file>

<file path=xl/ctrlProps/ctrlProp37.xml><?xml version="1.0" encoding="utf-8"?>
<formControlPr xmlns="http://schemas.microsoft.com/office/spreadsheetml/2009/9/main" objectType="Scroll" dx="16" fmlaLink="$K$51" horiz="1" max="3" min="2" val="2"/>
</file>

<file path=xl/ctrlProps/ctrlProp38.xml><?xml version="1.0" encoding="utf-8"?>
<formControlPr xmlns="http://schemas.microsoft.com/office/spreadsheetml/2009/9/main" objectType="Scroll" dx="16" fmlaLink="$K$52" horiz="1" max="3" min="2" val="2"/>
</file>

<file path=xl/ctrlProps/ctrlProp39.xml><?xml version="1.0" encoding="utf-8"?>
<formControlPr xmlns="http://schemas.microsoft.com/office/spreadsheetml/2009/9/main" objectType="Scroll" dx="16" fmlaLink="$L$48" horiz="1" max="3" min="1" val="2"/>
</file>

<file path=xl/ctrlProps/ctrlProp4.xml><?xml version="1.0" encoding="utf-8"?>
<formControlPr xmlns="http://schemas.microsoft.com/office/spreadsheetml/2009/9/main" objectType="Scroll" dx="16" fmlaLink="$L$34" horiz="1" max="3" min="1" val="2"/>
</file>

<file path=xl/ctrlProps/ctrlProp40.xml><?xml version="1.0" encoding="utf-8"?>
<formControlPr xmlns="http://schemas.microsoft.com/office/spreadsheetml/2009/9/main" objectType="Scroll" dx="16" fmlaLink="$L$49" horiz="1" max="3" min="1" val="2"/>
</file>

<file path=xl/ctrlProps/ctrlProp41.xml><?xml version="1.0" encoding="utf-8"?>
<formControlPr xmlns="http://schemas.microsoft.com/office/spreadsheetml/2009/9/main" objectType="Scroll" dx="16" fmlaLink="$L$51" horiz="1" max="3" min="1" val="2"/>
</file>

<file path=xl/ctrlProps/ctrlProp42.xml><?xml version="1.0" encoding="utf-8"?>
<formControlPr xmlns="http://schemas.microsoft.com/office/spreadsheetml/2009/9/main" objectType="Scroll" dx="16" fmlaLink="$L$53" horiz="1" max="3" min="1" val="2"/>
</file>

<file path=xl/ctrlProps/ctrlProp43.xml><?xml version="1.0" encoding="utf-8"?>
<formControlPr xmlns="http://schemas.microsoft.com/office/spreadsheetml/2009/9/main" objectType="Scroll" dx="16" fmlaLink="$L$52" horiz="1" max="3" min="1" val="2"/>
</file>

<file path=xl/ctrlProps/ctrlProp44.xml><?xml version="1.0" encoding="utf-8"?>
<formControlPr xmlns="http://schemas.microsoft.com/office/spreadsheetml/2009/9/main" objectType="Scroll" dx="16" fmlaLink="$L$55" horiz="1" max="3" min="1" val="3"/>
</file>

<file path=xl/ctrlProps/ctrlProp45.xml><?xml version="1.0" encoding="utf-8"?>
<formControlPr xmlns="http://schemas.microsoft.com/office/spreadsheetml/2009/9/main" objectType="Scroll" dx="16" fmlaLink="$L$57" horiz="1" max="3" min="1" val="3"/>
</file>

<file path=xl/ctrlProps/ctrlProp46.xml><?xml version="1.0" encoding="utf-8"?>
<formControlPr xmlns="http://schemas.microsoft.com/office/spreadsheetml/2009/9/main" objectType="Scroll" dx="16" fmlaLink="$L$56" horiz="1" max="3" min="2" page="2" val="2"/>
</file>

<file path=xl/ctrlProps/ctrlProp47.xml><?xml version="1.0" encoding="utf-8"?>
<formControlPr xmlns="http://schemas.microsoft.com/office/spreadsheetml/2009/9/main" objectType="Scroll" dx="16" fmlaLink="$K$49" horiz="1" inc="2" max="3" min="1" val="2"/>
</file>

<file path=xl/ctrlProps/ctrlProp48.xml><?xml version="1.0" encoding="utf-8"?>
<formControlPr xmlns="http://schemas.microsoft.com/office/spreadsheetml/2009/9/main" objectType="Scroll" dx="16" fmlaLink="$K$61" horiz="1" max="3" min="2" val="3"/>
</file>

<file path=xl/ctrlProps/ctrlProp49.xml><?xml version="1.0" encoding="utf-8"?>
<formControlPr xmlns="http://schemas.microsoft.com/office/spreadsheetml/2009/9/main" objectType="Scroll" dx="16" fmlaLink="$K$62" horiz="1" max="3" min="2" val="3"/>
</file>

<file path=xl/ctrlProps/ctrlProp5.xml><?xml version="1.0" encoding="utf-8"?>
<formControlPr xmlns="http://schemas.microsoft.com/office/spreadsheetml/2009/9/main" objectType="Scroll" dx="16" fmlaLink="$L$12" horiz="1" max="3" min="1" val="2"/>
</file>

<file path=xl/ctrlProps/ctrlProp50.xml><?xml version="1.0" encoding="utf-8"?>
<formControlPr xmlns="http://schemas.microsoft.com/office/spreadsheetml/2009/9/main" objectType="Scroll" dx="16" fmlaLink="$K$63" horiz="1" max="3" min="2" val="2"/>
</file>

<file path=xl/ctrlProps/ctrlProp51.xml><?xml version="1.0" encoding="utf-8"?>
<formControlPr xmlns="http://schemas.microsoft.com/office/spreadsheetml/2009/9/main" objectType="Scroll" dx="16" fmlaLink="$K$64" horiz="1" max="3" min="2" val="2"/>
</file>

<file path=xl/ctrlProps/ctrlProp52.xml><?xml version="1.0" encoding="utf-8"?>
<formControlPr xmlns="http://schemas.microsoft.com/office/spreadsheetml/2009/9/main" objectType="Scroll" dx="16" fmlaLink="$K$68" horiz="1" max="3" min="2" val="2"/>
</file>

<file path=xl/ctrlProps/ctrlProp53.xml><?xml version="1.0" encoding="utf-8"?>
<formControlPr xmlns="http://schemas.microsoft.com/office/spreadsheetml/2009/9/main" objectType="Scroll" dx="16" fmlaLink="$K$66" horiz="1" inc="2" max="3" min="1" val="3"/>
</file>

<file path=xl/ctrlProps/ctrlProp54.xml><?xml version="1.0" encoding="utf-8"?>
<formControlPr xmlns="http://schemas.microsoft.com/office/spreadsheetml/2009/9/main" objectType="Scroll" dx="16" fmlaLink="$L$61" horiz="1" max="3" min="1" val="3"/>
</file>

<file path=xl/ctrlProps/ctrlProp55.xml><?xml version="1.0" encoding="utf-8"?>
<formControlPr xmlns="http://schemas.microsoft.com/office/spreadsheetml/2009/9/main" objectType="Scroll" dx="16" fmlaLink="$L$62" horiz="1" max="3" min="1" val="2"/>
</file>

<file path=xl/ctrlProps/ctrlProp56.xml><?xml version="1.0" encoding="utf-8"?>
<formControlPr xmlns="http://schemas.microsoft.com/office/spreadsheetml/2009/9/main" objectType="Scroll" dx="16" fmlaLink="$L$63" horiz="1" max="3" min="1" val="2"/>
</file>

<file path=xl/ctrlProps/ctrlProp57.xml><?xml version="1.0" encoding="utf-8"?>
<formControlPr xmlns="http://schemas.microsoft.com/office/spreadsheetml/2009/9/main" objectType="Scroll" dx="16" fmlaLink="$L$64" horiz="1" max="3" min="1" val="2"/>
</file>

<file path=xl/ctrlProps/ctrlProp58.xml><?xml version="1.0" encoding="utf-8"?>
<formControlPr xmlns="http://schemas.microsoft.com/office/spreadsheetml/2009/9/main" objectType="Scroll" dx="16" fmlaLink="$L$66" horiz="1" max="3" min="1" val="2"/>
</file>

<file path=xl/ctrlProps/ctrlProp59.xml><?xml version="1.0" encoding="utf-8"?>
<formControlPr xmlns="http://schemas.microsoft.com/office/spreadsheetml/2009/9/main" objectType="Scroll" dx="16" fmlaLink="$L$68" horiz="1" max="3" min="1" val="2"/>
</file>

<file path=xl/ctrlProps/ctrlProp6.xml><?xml version="1.0" encoding="utf-8"?>
<formControlPr xmlns="http://schemas.microsoft.com/office/spreadsheetml/2009/9/main" objectType="Scroll" dx="16" fmlaLink="$K$19" horiz="1" max="3" min="2" val="2"/>
</file>

<file path=xl/ctrlProps/ctrlProp60.xml><?xml version="1.0" encoding="utf-8"?>
<formControlPr xmlns="http://schemas.microsoft.com/office/spreadsheetml/2009/9/main" objectType="Scroll" dx="16" fmlaLink="$K$72" horiz="1" max="3" min="2" val="2"/>
</file>

<file path=xl/ctrlProps/ctrlProp61.xml><?xml version="1.0" encoding="utf-8"?>
<formControlPr xmlns="http://schemas.microsoft.com/office/spreadsheetml/2009/9/main" objectType="Scroll" dx="16" fmlaLink="$K$75" horiz="1" max="3" min="2" val="2"/>
</file>

<file path=xl/ctrlProps/ctrlProp62.xml><?xml version="1.0" encoding="utf-8"?>
<formControlPr xmlns="http://schemas.microsoft.com/office/spreadsheetml/2009/9/main" objectType="Scroll" dx="16" fmlaLink="$K$80" horiz="1" max="3" min="2" val="2"/>
</file>

<file path=xl/ctrlProps/ctrlProp63.xml><?xml version="1.0" encoding="utf-8"?>
<formControlPr xmlns="http://schemas.microsoft.com/office/spreadsheetml/2009/9/main" objectType="Scroll" dx="16" fmlaLink="$K$81" horiz="1" max="3" min="2" val="2"/>
</file>

<file path=xl/ctrlProps/ctrlProp64.xml><?xml version="1.0" encoding="utf-8"?>
<formControlPr xmlns="http://schemas.microsoft.com/office/spreadsheetml/2009/9/main" objectType="Scroll" dx="16" fmlaLink="$K$84" horiz="1" max="3" min="2" val="2"/>
</file>

<file path=xl/ctrlProps/ctrlProp65.xml><?xml version="1.0" encoding="utf-8"?>
<formControlPr xmlns="http://schemas.microsoft.com/office/spreadsheetml/2009/9/main" objectType="Scroll" dx="16" fmlaLink="$K$74" horiz="1" inc="2" max="3" min="1" val="2"/>
</file>

<file path=xl/ctrlProps/ctrlProp66.xml><?xml version="1.0" encoding="utf-8"?>
<formControlPr xmlns="http://schemas.microsoft.com/office/spreadsheetml/2009/9/main" objectType="Scroll" dx="16" fmlaLink="$K$76" horiz="1" inc="2" max="3" min="1" val="2"/>
</file>

<file path=xl/ctrlProps/ctrlProp67.xml><?xml version="1.0" encoding="utf-8"?>
<formControlPr xmlns="http://schemas.microsoft.com/office/spreadsheetml/2009/9/main" objectType="Scroll" dx="16" fmlaLink="$K$78" horiz="1" inc="2" max="3" min="1" val="2"/>
</file>

<file path=xl/ctrlProps/ctrlProp68.xml><?xml version="1.0" encoding="utf-8"?>
<formControlPr xmlns="http://schemas.microsoft.com/office/spreadsheetml/2009/9/main" objectType="Scroll" dx="16" fmlaLink="$L$72" horiz="1" max="3" min="1" val="2"/>
</file>

<file path=xl/ctrlProps/ctrlProp69.xml><?xml version="1.0" encoding="utf-8"?>
<formControlPr xmlns="http://schemas.microsoft.com/office/spreadsheetml/2009/9/main" objectType="Scroll" dx="16" fmlaLink="$L$74" horiz="1" max="3" min="1" val="2"/>
</file>

<file path=xl/ctrlProps/ctrlProp7.xml><?xml version="1.0" encoding="utf-8"?>
<formControlPr xmlns="http://schemas.microsoft.com/office/spreadsheetml/2009/9/main" objectType="Scroll" dx="16" fmlaLink="$K$23" horiz="1" max="3" min="2" val="2"/>
</file>

<file path=xl/ctrlProps/ctrlProp70.xml><?xml version="1.0" encoding="utf-8"?>
<formControlPr xmlns="http://schemas.microsoft.com/office/spreadsheetml/2009/9/main" objectType="Scroll" dx="16" fmlaLink="$L$75" horiz="1" max="3" min="1" val="2"/>
</file>

<file path=xl/ctrlProps/ctrlProp71.xml><?xml version="1.0" encoding="utf-8"?>
<formControlPr xmlns="http://schemas.microsoft.com/office/spreadsheetml/2009/9/main" objectType="Scroll" dx="16" fmlaLink="$L$76" horiz="1" max="3" min="1" val="2"/>
</file>

<file path=xl/ctrlProps/ctrlProp72.xml><?xml version="1.0" encoding="utf-8"?>
<formControlPr xmlns="http://schemas.microsoft.com/office/spreadsheetml/2009/9/main" objectType="Scroll" dx="16" fmlaLink="$L$77" horiz="1" max="3" min="1" val="2"/>
</file>

<file path=xl/ctrlProps/ctrlProp73.xml><?xml version="1.0" encoding="utf-8"?>
<formControlPr xmlns="http://schemas.microsoft.com/office/spreadsheetml/2009/9/main" objectType="Scroll" dx="16" fmlaLink="$L$78" horiz="1" max="3" min="1" val="2"/>
</file>

<file path=xl/ctrlProps/ctrlProp74.xml><?xml version="1.0" encoding="utf-8"?>
<formControlPr xmlns="http://schemas.microsoft.com/office/spreadsheetml/2009/9/main" objectType="Scroll" dx="16" fmlaLink="$L$80" horiz="1" max="3" min="1" val="2"/>
</file>

<file path=xl/ctrlProps/ctrlProp75.xml><?xml version="1.0" encoding="utf-8"?>
<formControlPr xmlns="http://schemas.microsoft.com/office/spreadsheetml/2009/9/main" objectType="Scroll" dx="16" fmlaLink="$L$81" horiz="1" max="3" min="1" val="2"/>
</file>

<file path=xl/ctrlProps/ctrlProp76.xml><?xml version="1.0" encoding="utf-8"?>
<formControlPr xmlns="http://schemas.microsoft.com/office/spreadsheetml/2009/9/main" objectType="Scroll" dx="16" fmlaLink="$L$84" horiz="1" max="3" min="1" val="2"/>
</file>

<file path=xl/ctrlProps/ctrlProp77.xml><?xml version="1.0" encoding="utf-8"?>
<formControlPr xmlns="http://schemas.microsoft.com/office/spreadsheetml/2009/9/main" objectType="Scroll" dx="16" fmlaLink="$L$85" horiz="1" max="3" min="1" val="2"/>
</file>

<file path=xl/ctrlProps/ctrlProp78.xml><?xml version="1.0" encoding="utf-8"?>
<formControlPr xmlns="http://schemas.microsoft.com/office/spreadsheetml/2009/9/main" objectType="Scroll" dx="16" fmlaLink="$L$82" horiz="1" max="3" min="2" page="2" val="2"/>
</file>

<file path=xl/ctrlProps/ctrlProp79.xml><?xml version="1.0" encoding="utf-8"?>
<formControlPr xmlns="http://schemas.microsoft.com/office/spreadsheetml/2009/9/main" objectType="Scroll" dx="16" fmlaLink="$K$89" horiz="1" max="3" min="2" val="2"/>
</file>

<file path=xl/ctrlProps/ctrlProp8.xml><?xml version="1.0" encoding="utf-8"?>
<formControlPr xmlns="http://schemas.microsoft.com/office/spreadsheetml/2009/9/main" objectType="Drop" dropStyle="combo" dx="16" fmlaLink="$S$14" fmlaRange="$S$7:$S$10" val="0"/>
</file>

<file path=xl/ctrlProps/ctrlProp80.xml><?xml version="1.0" encoding="utf-8"?>
<formControlPr xmlns="http://schemas.microsoft.com/office/spreadsheetml/2009/9/main" objectType="Scroll" dx="16" fmlaLink="$K$90" horiz="1" max="3" min="2" val="2"/>
</file>

<file path=xl/ctrlProps/ctrlProp81.xml><?xml version="1.0" encoding="utf-8"?>
<formControlPr xmlns="http://schemas.microsoft.com/office/spreadsheetml/2009/9/main" objectType="Scroll" dx="16" fmlaLink="$K$94" horiz="1" max="3" min="2" val="2"/>
</file>

<file path=xl/ctrlProps/ctrlProp82.xml><?xml version="1.0" encoding="utf-8"?>
<formControlPr xmlns="http://schemas.microsoft.com/office/spreadsheetml/2009/9/main" objectType="Scroll" dx="16" fmlaLink="$K$95" horiz="1" max="3" min="2" val="2"/>
</file>

<file path=xl/ctrlProps/ctrlProp83.xml><?xml version="1.0" encoding="utf-8"?>
<formControlPr xmlns="http://schemas.microsoft.com/office/spreadsheetml/2009/9/main" objectType="Scroll" dx="16" fmlaLink="$K$96" horiz="1" max="3" min="2" val="2"/>
</file>

<file path=xl/ctrlProps/ctrlProp84.xml><?xml version="1.0" encoding="utf-8"?>
<formControlPr xmlns="http://schemas.microsoft.com/office/spreadsheetml/2009/9/main" objectType="Scroll" dx="16" fmlaLink="$K$102" horiz="1" max="3" min="2" val="2"/>
</file>

<file path=xl/ctrlProps/ctrlProp85.xml><?xml version="1.0" encoding="utf-8"?>
<formControlPr xmlns="http://schemas.microsoft.com/office/spreadsheetml/2009/9/main" objectType="Scroll" dx="16" fmlaLink="$K$92" horiz="1" inc="2" max="3" min="1" val="2"/>
</file>

<file path=xl/ctrlProps/ctrlProp86.xml><?xml version="1.0" encoding="utf-8"?>
<formControlPr xmlns="http://schemas.microsoft.com/office/spreadsheetml/2009/9/main" objectType="Scroll" dx="16" fmlaLink="$K$98" horiz="1" inc="2" max="3" min="1" val="3"/>
</file>

<file path=xl/ctrlProps/ctrlProp87.xml><?xml version="1.0" encoding="utf-8"?>
<formControlPr xmlns="http://schemas.microsoft.com/office/spreadsheetml/2009/9/main" objectType="Scroll" dx="16" fmlaLink="$K$99" horiz="1" inc="2" max="3" min="1" val="3"/>
</file>

<file path=xl/ctrlProps/ctrlProp88.xml><?xml version="1.0" encoding="utf-8"?>
<formControlPr xmlns="http://schemas.microsoft.com/office/spreadsheetml/2009/9/main" objectType="Scroll" dx="16" fmlaLink="$K$100" horiz="1" inc="2" max="3" min="1" val="3"/>
</file>

<file path=xl/ctrlProps/ctrlProp89.xml><?xml version="1.0" encoding="utf-8"?>
<formControlPr xmlns="http://schemas.microsoft.com/office/spreadsheetml/2009/9/main" objectType="Scroll" dx="16" fmlaLink="$L$89" horiz="1" max="3" min="1" val="2"/>
</file>

<file path=xl/ctrlProps/ctrlProp9.xml><?xml version="1.0" encoding="utf-8"?>
<formControlPr xmlns="http://schemas.microsoft.com/office/spreadsheetml/2009/9/main" objectType="Drop" dropStyle="combo" dx="16" fmlaLink="$S$15" fmlaRange="$S$11:$S$12" val="0"/>
</file>

<file path=xl/ctrlProps/ctrlProp90.xml><?xml version="1.0" encoding="utf-8"?>
<formControlPr xmlns="http://schemas.microsoft.com/office/spreadsheetml/2009/9/main" objectType="Scroll" dx="16" fmlaLink="$L$90" horiz="1" max="3" min="1" val="2"/>
</file>

<file path=xl/ctrlProps/ctrlProp91.xml><?xml version="1.0" encoding="utf-8"?>
<formControlPr xmlns="http://schemas.microsoft.com/office/spreadsheetml/2009/9/main" objectType="Scroll" dx="16" fmlaLink="$L$92" horiz="1" max="3" min="1" val="2"/>
</file>

<file path=xl/ctrlProps/ctrlProp92.xml><?xml version="1.0" encoding="utf-8"?>
<formControlPr xmlns="http://schemas.microsoft.com/office/spreadsheetml/2009/9/main" objectType="Scroll" dx="16" fmlaLink="$L$94" horiz="1" max="3" min="1" val="2"/>
</file>

<file path=xl/ctrlProps/ctrlProp93.xml><?xml version="1.0" encoding="utf-8"?>
<formControlPr xmlns="http://schemas.microsoft.com/office/spreadsheetml/2009/9/main" objectType="Scroll" dx="16" fmlaLink="$L$95" horiz="1" max="3" min="1" val="2"/>
</file>

<file path=xl/ctrlProps/ctrlProp94.xml><?xml version="1.0" encoding="utf-8"?>
<formControlPr xmlns="http://schemas.microsoft.com/office/spreadsheetml/2009/9/main" objectType="Scroll" dx="16" fmlaLink="$L$96" horiz="1" max="3" min="1" val="2"/>
</file>

<file path=xl/ctrlProps/ctrlProp95.xml><?xml version="1.0" encoding="utf-8"?>
<formControlPr xmlns="http://schemas.microsoft.com/office/spreadsheetml/2009/9/main" objectType="Scroll" dx="16" fmlaLink="$L$98" horiz="1" max="3" min="1" val="2"/>
</file>

<file path=xl/ctrlProps/ctrlProp96.xml><?xml version="1.0" encoding="utf-8"?>
<formControlPr xmlns="http://schemas.microsoft.com/office/spreadsheetml/2009/9/main" objectType="Scroll" dx="16" fmlaLink="$L$99" horiz="1" max="3" min="1" val="2"/>
</file>

<file path=xl/ctrlProps/ctrlProp97.xml><?xml version="1.0" encoding="utf-8"?>
<formControlPr xmlns="http://schemas.microsoft.com/office/spreadsheetml/2009/9/main" objectType="Scroll" dx="16" fmlaLink="$L$103" horiz="1" max="3" min="1" val="2"/>
</file>

<file path=xl/ctrlProps/ctrlProp98.xml><?xml version="1.0" encoding="utf-8"?>
<formControlPr xmlns="http://schemas.microsoft.com/office/spreadsheetml/2009/9/main" objectType="Scroll" dx="16" fmlaLink="$M$6" horiz="1" max="1" page="2" val="0"/>
</file>

<file path=xl/ctrlProps/ctrlProp99.xml><?xml version="1.0" encoding="utf-8"?>
<formControlPr xmlns="http://schemas.microsoft.com/office/spreadsheetml/2009/9/main" objectType="Scroll" dx="16" fmlaLink="$O$6" horiz="1" max="1" page="2"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11</xdr:col>
      <xdr:colOff>1974134</xdr:colOff>
      <xdr:row>6</xdr:row>
      <xdr:rowOff>100852</xdr:rowOff>
    </xdr:from>
    <xdr:to>
      <xdr:col>20</xdr:col>
      <xdr:colOff>33617</xdr:colOff>
      <xdr:row>6</xdr:row>
      <xdr:rowOff>677394</xdr:rowOff>
    </xdr:to>
    <xdr:pic>
      <xdr:nvPicPr>
        <xdr:cNvPr id="4" name="Afbeelding 3" descr="CombinatielogoVLAIO.png"/>
        <xdr:cNvPicPr>
          <a:picLocks noChangeAspect="1"/>
        </xdr:cNvPicPr>
      </xdr:nvPicPr>
      <xdr:blipFill>
        <a:blip xmlns:r="http://schemas.openxmlformats.org/officeDocument/2006/relationships" r:embed="rId1" cstate="print"/>
        <a:stretch>
          <a:fillRect/>
        </a:stretch>
      </xdr:blipFill>
      <xdr:spPr>
        <a:xfrm>
          <a:off x="5134193" y="829234"/>
          <a:ext cx="2116012" cy="576542"/>
        </a:xfrm>
        <a:prstGeom prst="rect">
          <a:avLst/>
        </a:prstGeom>
      </xdr:spPr>
    </xdr:pic>
    <xdr:clientData/>
  </xdr:twoCellAnchor>
  <xdr:twoCellAnchor editAs="oneCell">
    <xdr:from>
      <xdr:col>14</xdr:col>
      <xdr:colOff>85724</xdr:colOff>
      <xdr:row>6</xdr:row>
      <xdr:rowOff>692524</xdr:rowOff>
    </xdr:from>
    <xdr:to>
      <xdr:col>20</xdr:col>
      <xdr:colOff>19049</xdr:colOff>
      <xdr:row>6</xdr:row>
      <xdr:rowOff>1048030</xdr:rowOff>
    </xdr:to>
    <xdr:pic>
      <xdr:nvPicPr>
        <xdr:cNvPr id="14345" name="Picture 9" descr="http://www.witteveenbos.nl/images/witteveen-bos-logo.jpg"/>
        <xdr:cNvPicPr>
          <a:picLocks noChangeAspect="1" noChangeArrowheads="1"/>
        </xdr:cNvPicPr>
      </xdr:nvPicPr>
      <xdr:blipFill>
        <a:blip xmlns:r="http://schemas.openxmlformats.org/officeDocument/2006/relationships" r:embed="rId2" cstate="print"/>
        <a:srcRect/>
        <a:stretch>
          <a:fillRect/>
        </a:stretch>
      </xdr:blipFill>
      <xdr:spPr bwMode="auto">
        <a:xfrm>
          <a:off x="5600699" y="692524"/>
          <a:ext cx="1343025" cy="355506"/>
        </a:xfrm>
        <a:prstGeom prst="rect">
          <a:avLst/>
        </a:prstGeom>
        <a:noFill/>
      </xdr:spPr>
    </xdr:pic>
    <xdr:clientData/>
  </xdr:twoCellAnchor>
  <xdr:twoCellAnchor editAs="oneCell">
    <xdr:from>
      <xdr:col>11</xdr:col>
      <xdr:colOff>1974134</xdr:colOff>
      <xdr:row>109</xdr:row>
      <xdr:rowOff>0</xdr:rowOff>
    </xdr:from>
    <xdr:to>
      <xdr:col>20</xdr:col>
      <xdr:colOff>33617</xdr:colOff>
      <xdr:row>1048576</xdr:row>
      <xdr:rowOff>157442</xdr:rowOff>
    </xdr:to>
    <xdr:pic>
      <xdr:nvPicPr>
        <xdr:cNvPr id="7" name="Afbeelding 6" descr="CombinatielogoVLAIO.png"/>
        <xdr:cNvPicPr>
          <a:picLocks noChangeAspect="1"/>
        </xdr:cNvPicPr>
      </xdr:nvPicPr>
      <xdr:blipFill>
        <a:blip xmlns:r="http://schemas.openxmlformats.org/officeDocument/2006/relationships" r:embed="rId1" cstate="print"/>
        <a:stretch>
          <a:fillRect/>
        </a:stretch>
      </xdr:blipFill>
      <xdr:spPr>
        <a:xfrm>
          <a:off x="5145959" y="815227"/>
          <a:ext cx="2136183" cy="576542"/>
        </a:xfrm>
        <a:prstGeom prst="rect">
          <a:avLst/>
        </a:prstGeom>
      </xdr:spPr>
    </xdr:pic>
    <xdr:clientData/>
  </xdr:twoCellAnchor>
  <xdr:twoCellAnchor editAs="oneCell">
    <xdr:from>
      <xdr:col>14</xdr:col>
      <xdr:colOff>85724</xdr:colOff>
      <xdr:row>109</xdr:row>
      <xdr:rowOff>0</xdr:rowOff>
    </xdr:from>
    <xdr:to>
      <xdr:col>20</xdr:col>
      <xdr:colOff>19049</xdr:colOff>
      <xdr:row>1048576</xdr:row>
      <xdr:rowOff>165006</xdr:rowOff>
    </xdr:to>
    <xdr:pic>
      <xdr:nvPicPr>
        <xdr:cNvPr id="8" name="Picture 9" descr="http://www.witteveenbos.nl/images/witteveen-bos-logo.jpg"/>
        <xdr:cNvPicPr>
          <a:picLocks noChangeAspect="1" noChangeArrowheads="1"/>
        </xdr:cNvPicPr>
      </xdr:nvPicPr>
      <xdr:blipFill>
        <a:blip xmlns:r="http://schemas.openxmlformats.org/officeDocument/2006/relationships" r:embed="rId2" cstate="print"/>
        <a:srcRect/>
        <a:stretch>
          <a:fillRect/>
        </a:stretch>
      </xdr:blipFill>
      <xdr:spPr bwMode="auto">
        <a:xfrm>
          <a:off x="5924549" y="1406899"/>
          <a:ext cx="1343025" cy="35550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2722</xdr:rowOff>
    </xdr:from>
    <xdr:ext cx="6014356" cy="520311"/>
    <xdr:sp macro="" textlink="">
      <xdr:nvSpPr>
        <xdr:cNvPr id="2" name="Rechthoek 1"/>
        <xdr:cNvSpPr/>
      </xdr:nvSpPr>
      <xdr:spPr>
        <a:xfrm>
          <a:off x="1" y="2722"/>
          <a:ext cx="6014356" cy="520311"/>
        </a:xfrm>
        <a:prstGeom prst="rect">
          <a:avLst/>
        </a:prstGeom>
        <a:noFill/>
      </xdr:spPr>
      <xdr:txBody>
        <a:bodyPr wrap="square" lIns="91440" tIns="45720" rIns="91440" bIns="45720">
          <a:noAutofit/>
        </a:bodyPr>
        <a:lstStyle/>
        <a:p>
          <a:pPr algn="l"/>
          <a:r>
            <a:rPr lang="nl-NL" sz="2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rPr>
            <a:t>Duurzaamheidsmeter Economische Sites</a:t>
          </a:r>
        </a:p>
      </xdr:txBody>
    </xdr:sp>
    <xdr:clientData/>
  </xdr:oneCellAnchor>
  <xdr:twoCellAnchor>
    <xdr:from>
      <xdr:col>0</xdr:col>
      <xdr:colOff>56029</xdr:colOff>
      <xdr:row>4</xdr:row>
      <xdr:rowOff>13607</xdr:rowOff>
    </xdr:from>
    <xdr:to>
      <xdr:col>2</xdr:col>
      <xdr:colOff>4447936</xdr:colOff>
      <xdr:row>4</xdr:row>
      <xdr:rowOff>268942</xdr:rowOff>
    </xdr:to>
    <xdr:sp macro="[0]!Basis1" textlink="">
      <xdr:nvSpPr>
        <xdr:cNvPr id="5" name="Afgeronde rechthoek 4"/>
        <xdr:cNvSpPr/>
      </xdr:nvSpPr>
      <xdr:spPr>
        <a:xfrm>
          <a:off x="56029" y="1302283"/>
          <a:ext cx="5389231" cy="25533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nl-NL" sz="1100"/>
            <a:t>BASIS WAARDEN </a:t>
          </a:r>
          <a:r>
            <a:rPr lang="nl-NL" sz="1100" baseline="0"/>
            <a:t>(INGEVULDE INSTELLINGEN WISSEN)</a:t>
          </a:r>
          <a:endParaRPr lang="nl-NL" sz="1100"/>
        </a:p>
      </xdr:txBody>
    </xdr:sp>
    <xdr:clientData/>
  </xdr:twoCellAnchor>
  <xdr:twoCellAnchor editAs="oneCell">
    <xdr:from>
      <xdr:col>3</xdr:col>
      <xdr:colOff>67235</xdr:colOff>
      <xdr:row>1</xdr:row>
      <xdr:rowOff>94096</xdr:rowOff>
    </xdr:from>
    <xdr:to>
      <xdr:col>7</xdr:col>
      <xdr:colOff>593912</xdr:colOff>
      <xdr:row>1</xdr:row>
      <xdr:rowOff>479612</xdr:rowOff>
    </xdr:to>
    <xdr:pic>
      <xdr:nvPicPr>
        <xdr:cNvPr id="6" name="Afbeelding 5"/>
        <xdr:cNvPicPr/>
      </xdr:nvPicPr>
      <xdr:blipFill>
        <a:blip xmlns:r="http://schemas.openxmlformats.org/officeDocument/2006/relationships" r:embed="rId1" cstate="print"/>
        <a:srcRect/>
        <a:stretch>
          <a:fillRect/>
        </a:stretch>
      </xdr:blipFill>
      <xdr:spPr bwMode="auto">
        <a:xfrm>
          <a:off x="5580529" y="116508"/>
          <a:ext cx="4224618" cy="38551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9525</xdr:colOff>
          <xdr:row>18</xdr:row>
          <xdr:rowOff>9525</xdr:rowOff>
        </xdr:from>
        <xdr:to>
          <xdr:col>6</xdr:col>
          <xdr:colOff>895350</xdr:colOff>
          <xdr:row>18</xdr:row>
          <xdr:rowOff>180975</xdr:rowOff>
        </xdr:to>
        <xdr:sp macro="" textlink="">
          <xdr:nvSpPr>
            <xdr:cNvPr id="10241" name="Scroll Bar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xdr:row>
          <xdr:rowOff>9525</xdr:rowOff>
        </xdr:from>
        <xdr:to>
          <xdr:col>6</xdr:col>
          <xdr:colOff>895350</xdr:colOff>
          <xdr:row>15</xdr:row>
          <xdr:rowOff>180975</xdr:rowOff>
        </xdr:to>
        <xdr:sp macro="" textlink="">
          <xdr:nvSpPr>
            <xdr:cNvPr id="10242" name="Scroll Bar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32</xdr:row>
          <xdr:rowOff>9525</xdr:rowOff>
        </xdr:from>
        <xdr:to>
          <xdr:col>6</xdr:col>
          <xdr:colOff>895350</xdr:colOff>
          <xdr:row>32</xdr:row>
          <xdr:rowOff>180975</xdr:rowOff>
        </xdr:to>
        <xdr:sp macro="" textlink="">
          <xdr:nvSpPr>
            <xdr:cNvPr id="10246" name="Scroll Bar 6" hidden="1">
              <a:extLst>
                <a:ext uri="{63B3BB69-23CF-44E3-9099-C40C66FF867C}">
                  <a14:compatExt spid="_x0000_s1024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33</xdr:row>
          <xdr:rowOff>9525</xdr:rowOff>
        </xdr:from>
        <xdr:to>
          <xdr:col>6</xdr:col>
          <xdr:colOff>895350</xdr:colOff>
          <xdr:row>33</xdr:row>
          <xdr:rowOff>180975</xdr:rowOff>
        </xdr:to>
        <xdr:sp macro="" textlink="">
          <xdr:nvSpPr>
            <xdr:cNvPr id="10267" name="Scroll Bar 27" hidden="1">
              <a:extLst>
                <a:ext uri="{63B3BB69-23CF-44E3-9099-C40C66FF867C}">
                  <a14:compatExt spid="_x0000_s1026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9525</xdr:rowOff>
        </xdr:from>
        <xdr:to>
          <xdr:col>6</xdr:col>
          <xdr:colOff>895350</xdr:colOff>
          <xdr:row>11</xdr:row>
          <xdr:rowOff>180975</xdr:rowOff>
        </xdr:to>
        <xdr:sp macro="" textlink="">
          <xdr:nvSpPr>
            <xdr:cNvPr id="10270" name="Scroll Bar 30" hidden="1">
              <a:extLst>
                <a:ext uri="{63B3BB69-23CF-44E3-9099-C40C66FF867C}">
                  <a14:compatExt spid="_x0000_s1027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895350</xdr:colOff>
          <xdr:row>18</xdr:row>
          <xdr:rowOff>180975</xdr:rowOff>
        </xdr:to>
        <xdr:sp macro="" textlink="">
          <xdr:nvSpPr>
            <xdr:cNvPr id="10276" name="Scroll Bar 36" hidden="1">
              <a:extLst>
                <a:ext uri="{63B3BB69-23CF-44E3-9099-C40C66FF867C}">
                  <a14:compatExt spid="_x0000_s1027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895350</xdr:colOff>
          <xdr:row>22</xdr:row>
          <xdr:rowOff>180975</xdr:rowOff>
        </xdr:to>
        <xdr:sp macro="" textlink="">
          <xdr:nvSpPr>
            <xdr:cNvPr id="10277" name="Scroll Bar 37" hidden="1">
              <a:extLst>
                <a:ext uri="{63B3BB69-23CF-44E3-9099-C40C66FF867C}">
                  <a14:compatExt spid="_x0000_s1027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xdr:row>
          <xdr:rowOff>0</xdr:rowOff>
        </xdr:from>
        <xdr:to>
          <xdr:col>2</xdr:col>
          <xdr:colOff>4486275</xdr:colOff>
          <xdr:row>3</xdr:row>
          <xdr:rowOff>323850</xdr:rowOff>
        </xdr:to>
        <xdr:sp macro="" textlink="">
          <xdr:nvSpPr>
            <xdr:cNvPr id="10298" name="Drop Down 58" hidden="1">
              <a:extLst>
                <a:ext uri="{63B3BB69-23CF-44E3-9099-C40C66FF867C}">
                  <a14:compatExt spid="_x0000_s10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xdr:row>
          <xdr:rowOff>0</xdr:rowOff>
        </xdr:from>
        <xdr:to>
          <xdr:col>2</xdr:col>
          <xdr:colOff>4486275</xdr:colOff>
          <xdr:row>2</xdr:row>
          <xdr:rowOff>323850</xdr:rowOff>
        </xdr:to>
        <xdr:sp macro="" textlink="">
          <xdr:nvSpPr>
            <xdr:cNvPr id="10342" name="Drop Down 102" hidden="1">
              <a:extLst>
                <a:ext uri="{63B3BB69-23CF-44E3-9099-C40C66FF867C}">
                  <a14:compatExt spid="_x0000_s10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895350</xdr:colOff>
          <xdr:row>13</xdr:row>
          <xdr:rowOff>180975</xdr:rowOff>
        </xdr:to>
        <xdr:sp macro="" textlink="">
          <xdr:nvSpPr>
            <xdr:cNvPr id="10404" name="Scroll Bar 164" hidden="1">
              <a:extLst>
                <a:ext uri="{63B3BB69-23CF-44E3-9099-C40C66FF867C}">
                  <a14:compatExt spid="_x0000_s1040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895350</xdr:colOff>
          <xdr:row>8</xdr:row>
          <xdr:rowOff>180975</xdr:rowOff>
        </xdr:to>
        <xdr:sp macro="" textlink="">
          <xdr:nvSpPr>
            <xdr:cNvPr id="10423" name="Scroll Bar 183" hidden="1">
              <a:extLst>
                <a:ext uri="{63B3BB69-23CF-44E3-9099-C40C66FF867C}">
                  <a14:compatExt spid="_x0000_s10423"/>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895350</xdr:colOff>
          <xdr:row>17</xdr:row>
          <xdr:rowOff>180975</xdr:rowOff>
        </xdr:to>
        <xdr:sp macro="" textlink="">
          <xdr:nvSpPr>
            <xdr:cNvPr id="10474" name="Scroll Bar 234" hidden="1">
              <a:extLst>
                <a:ext uri="{63B3BB69-23CF-44E3-9099-C40C66FF867C}">
                  <a14:compatExt spid="_x0000_s104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895350</xdr:colOff>
          <xdr:row>9</xdr:row>
          <xdr:rowOff>180975</xdr:rowOff>
        </xdr:to>
        <xdr:sp macro="" textlink="">
          <xdr:nvSpPr>
            <xdr:cNvPr id="10480" name="Scroll Bar 240" hidden="1">
              <a:extLst>
                <a:ext uri="{63B3BB69-23CF-44E3-9099-C40C66FF867C}">
                  <a14:compatExt spid="_x0000_s1048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895350</xdr:colOff>
          <xdr:row>10</xdr:row>
          <xdr:rowOff>180975</xdr:rowOff>
        </xdr:to>
        <xdr:sp macro="" textlink="">
          <xdr:nvSpPr>
            <xdr:cNvPr id="10481" name="Scroll Bar 241" hidden="1">
              <a:extLst>
                <a:ext uri="{63B3BB69-23CF-44E3-9099-C40C66FF867C}">
                  <a14:compatExt spid="_x0000_s10481"/>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895350</xdr:colOff>
          <xdr:row>14</xdr:row>
          <xdr:rowOff>180975</xdr:rowOff>
        </xdr:to>
        <xdr:sp macro="" textlink="">
          <xdr:nvSpPr>
            <xdr:cNvPr id="10482" name="Scroll Bar 242" hidden="1">
              <a:extLst>
                <a:ext uri="{63B3BB69-23CF-44E3-9099-C40C66FF867C}">
                  <a14:compatExt spid="_x0000_s10482"/>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895350</xdr:colOff>
          <xdr:row>15</xdr:row>
          <xdr:rowOff>180975</xdr:rowOff>
        </xdr:to>
        <xdr:sp macro="" textlink="">
          <xdr:nvSpPr>
            <xdr:cNvPr id="10483" name="Scroll Bar 243" hidden="1">
              <a:extLst>
                <a:ext uri="{63B3BB69-23CF-44E3-9099-C40C66FF867C}">
                  <a14:compatExt spid="_x0000_s1048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9525</xdr:rowOff>
        </xdr:from>
        <xdr:to>
          <xdr:col>6</xdr:col>
          <xdr:colOff>895350</xdr:colOff>
          <xdr:row>13</xdr:row>
          <xdr:rowOff>180975</xdr:rowOff>
        </xdr:to>
        <xdr:sp macro="" textlink="">
          <xdr:nvSpPr>
            <xdr:cNvPr id="10484" name="Scroll Bar 244" hidden="1">
              <a:extLst>
                <a:ext uri="{63B3BB69-23CF-44E3-9099-C40C66FF867C}">
                  <a14:compatExt spid="_x0000_s1048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895350</xdr:colOff>
          <xdr:row>20</xdr:row>
          <xdr:rowOff>180975</xdr:rowOff>
        </xdr:to>
        <xdr:sp macro="" textlink="">
          <xdr:nvSpPr>
            <xdr:cNvPr id="10485" name="Scroll Bar 245" hidden="1">
              <a:extLst>
                <a:ext uri="{63B3BB69-23CF-44E3-9099-C40C66FF867C}">
                  <a14:compatExt spid="_x0000_s10485"/>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9525</xdr:rowOff>
        </xdr:from>
        <xdr:to>
          <xdr:col>6</xdr:col>
          <xdr:colOff>895350</xdr:colOff>
          <xdr:row>17</xdr:row>
          <xdr:rowOff>180975</xdr:rowOff>
        </xdr:to>
        <xdr:sp macro="" textlink="">
          <xdr:nvSpPr>
            <xdr:cNvPr id="10486" name="Scroll Bar 246" hidden="1">
              <a:extLst>
                <a:ext uri="{63B3BB69-23CF-44E3-9099-C40C66FF867C}">
                  <a14:compatExt spid="_x0000_s1048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9525</xdr:rowOff>
        </xdr:from>
        <xdr:to>
          <xdr:col>6</xdr:col>
          <xdr:colOff>895350</xdr:colOff>
          <xdr:row>21</xdr:row>
          <xdr:rowOff>180975</xdr:rowOff>
        </xdr:to>
        <xdr:sp macro="" textlink="">
          <xdr:nvSpPr>
            <xdr:cNvPr id="10487" name="Scroll Bar 247" hidden="1">
              <a:extLst>
                <a:ext uri="{63B3BB69-23CF-44E3-9099-C40C66FF867C}">
                  <a14:compatExt spid="_x0000_s1048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9525</xdr:rowOff>
        </xdr:from>
        <xdr:to>
          <xdr:col>6</xdr:col>
          <xdr:colOff>895350</xdr:colOff>
          <xdr:row>23</xdr:row>
          <xdr:rowOff>180975</xdr:rowOff>
        </xdr:to>
        <xdr:sp macro="" textlink="">
          <xdr:nvSpPr>
            <xdr:cNvPr id="10488" name="Scroll Bar 248" hidden="1">
              <a:extLst>
                <a:ext uri="{63B3BB69-23CF-44E3-9099-C40C66FF867C}">
                  <a14:compatExt spid="_x0000_s1048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9525</xdr:rowOff>
        </xdr:from>
        <xdr:to>
          <xdr:col>6</xdr:col>
          <xdr:colOff>895350</xdr:colOff>
          <xdr:row>24</xdr:row>
          <xdr:rowOff>180975</xdr:rowOff>
        </xdr:to>
        <xdr:sp macro="" textlink="">
          <xdr:nvSpPr>
            <xdr:cNvPr id="10489" name="Scroll Bar 249" hidden="1">
              <a:extLst>
                <a:ext uri="{63B3BB69-23CF-44E3-9099-C40C66FF867C}">
                  <a14:compatExt spid="_x0000_s1048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9525</xdr:rowOff>
        </xdr:from>
        <xdr:to>
          <xdr:col>6</xdr:col>
          <xdr:colOff>895350</xdr:colOff>
          <xdr:row>25</xdr:row>
          <xdr:rowOff>180975</xdr:rowOff>
        </xdr:to>
        <xdr:sp macro="" textlink="">
          <xdr:nvSpPr>
            <xdr:cNvPr id="10490" name="Scroll Bar 250" hidden="1">
              <a:extLst>
                <a:ext uri="{63B3BB69-23CF-44E3-9099-C40C66FF867C}">
                  <a14:compatExt spid="_x0000_s104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9525</xdr:rowOff>
        </xdr:from>
        <xdr:to>
          <xdr:col>6</xdr:col>
          <xdr:colOff>895350</xdr:colOff>
          <xdr:row>26</xdr:row>
          <xdr:rowOff>180975</xdr:rowOff>
        </xdr:to>
        <xdr:sp macro="" textlink="">
          <xdr:nvSpPr>
            <xdr:cNvPr id="10491" name="Scroll Bar 251" hidden="1">
              <a:extLst>
                <a:ext uri="{63B3BB69-23CF-44E3-9099-C40C66FF867C}">
                  <a14:compatExt spid="_x0000_s1049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9525</xdr:rowOff>
        </xdr:from>
        <xdr:to>
          <xdr:col>6</xdr:col>
          <xdr:colOff>895350</xdr:colOff>
          <xdr:row>27</xdr:row>
          <xdr:rowOff>180975</xdr:rowOff>
        </xdr:to>
        <xdr:sp macro="" textlink="">
          <xdr:nvSpPr>
            <xdr:cNvPr id="10492" name="Scroll Bar 252" hidden="1">
              <a:extLst>
                <a:ext uri="{63B3BB69-23CF-44E3-9099-C40C66FF867C}">
                  <a14:compatExt spid="_x0000_s1049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6</xdr:col>
          <xdr:colOff>895350</xdr:colOff>
          <xdr:row>28</xdr:row>
          <xdr:rowOff>180975</xdr:rowOff>
        </xdr:to>
        <xdr:sp macro="" textlink="">
          <xdr:nvSpPr>
            <xdr:cNvPr id="10493" name="Scroll Bar 253" hidden="1">
              <a:extLst>
                <a:ext uri="{63B3BB69-23CF-44E3-9099-C40C66FF867C}">
                  <a14:compatExt spid="_x0000_s1049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9525</xdr:rowOff>
        </xdr:from>
        <xdr:to>
          <xdr:col>6</xdr:col>
          <xdr:colOff>895350</xdr:colOff>
          <xdr:row>34</xdr:row>
          <xdr:rowOff>180975</xdr:rowOff>
        </xdr:to>
        <xdr:sp macro="" textlink="">
          <xdr:nvSpPr>
            <xdr:cNvPr id="10494" name="Scroll Bar 254" hidden="1">
              <a:extLst>
                <a:ext uri="{63B3BB69-23CF-44E3-9099-C40C66FF867C}">
                  <a14:compatExt spid="_x0000_s1049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9525</xdr:rowOff>
        </xdr:from>
        <xdr:to>
          <xdr:col>6</xdr:col>
          <xdr:colOff>895350</xdr:colOff>
          <xdr:row>35</xdr:row>
          <xdr:rowOff>180975</xdr:rowOff>
        </xdr:to>
        <xdr:sp macro="" textlink="">
          <xdr:nvSpPr>
            <xdr:cNvPr id="10495" name="Scroll Bar 255" hidden="1">
              <a:extLst>
                <a:ext uri="{63B3BB69-23CF-44E3-9099-C40C66FF867C}">
                  <a14:compatExt spid="_x0000_s1049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40</xdr:row>
          <xdr:rowOff>9525</xdr:rowOff>
        </xdr:from>
        <xdr:to>
          <xdr:col>6</xdr:col>
          <xdr:colOff>895350</xdr:colOff>
          <xdr:row>40</xdr:row>
          <xdr:rowOff>180975</xdr:rowOff>
        </xdr:to>
        <xdr:sp macro="" textlink="">
          <xdr:nvSpPr>
            <xdr:cNvPr id="10496" name="Scroll Bar 256" hidden="1">
              <a:extLst>
                <a:ext uri="{63B3BB69-23CF-44E3-9099-C40C66FF867C}">
                  <a14:compatExt spid="_x0000_s1049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41</xdr:row>
          <xdr:rowOff>9525</xdr:rowOff>
        </xdr:from>
        <xdr:to>
          <xdr:col>6</xdr:col>
          <xdr:colOff>895350</xdr:colOff>
          <xdr:row>41</xdr:row>
          <xdr:rowOff>180975</xdr:rowOff>
        </xdr:to>
        <xdr:sp macro="" textlink="">
          <xdr:nvSpPr>
            <xdr:cNvPr id="10497" name="Scroll Bar 257" hidden="1">
              <a:extLst>
                <a:ext uri="{63B3BB69-23CF-44E3-9099-C40C66FF867C}">
                  <a14:compatExt spid="_x0000_s1049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43</xdr:row>
          <xdr:rowOff>9525</xdr:rowOff>
        </xdr:from>
        <xdr:to>
          <xdr:col>6</xdr:col>
          <xdr:colOff>895350</xdr:colOff>
          <xdr:row>43</xdr:row>
          <xdr:rowOff>180975</xdr:rowOff>
        </xdr:to>
        <xdr:sp macro="" textlink="">
          <xdr:nvSpPr>
            <xdr:cNvPr id="10498" name="Scroll Bar 258" hidden="1">
              <a:extLst>
                <a:ext uri="{63B3BB69-23CF-44E3-9099-C40C66FF867C}">
                  <a14:compatExt spid="_x0000_s1049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9525</xdr:rowOff>
        </xdr:from>
        <xdr:to>
          <xdr:col>3</xdr:col>
          <xdr:colOff>895350</xdr:colOff>
          <xdr:row>37</xdr:row>
          <xdr:rowOff>180975</xdr:rowOff>
        </xdr:to>
        <xdr:sp macro="" textlink="">
          <xdr:nvSpPr>
            <xdr:cNvPr id="10499" name="Scroll Bar 259" hidden="1">
              <a:extLst>
                <a:ext uri="{63B3BB69-23CF-44E3-9099-C40C66FF867C}">
                  <a14:compatExt spid="_x0000_s1049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9525</xdr:rowOff>
        </xdr:from>
        <xdr:to>
          <xdr:col>3</xdr:col>
          <xdr:colOff>895350</xdr:colOff>
          <xdr:row>40</xdr:row>
          <xdr:rowOff>180975</xdr:rowOff>
        </xdr:to>
        <xdr:sp macro="" textlink="">
          <xdr:nvSpPr>
            <xdr:cNvPr id="10500" name="Scroll Bar 260" hidden="1">
              <a:extLst>
                <a:ext uri="{63B3BB69-23CF-44E3-9099-C40C66FF867C}">
                  <a14:compatExt spid="_x0000_s105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9525</xdr:rowOff>
        </xdr:from>
        <xdr:to>
          <xdr:col>3</xdr:col>
          <xdr:colOff>895350</xdr:colOff>
          <xdr:row>43</xdr:row>
          <xdr:rowOff>180975</xdr:rowOff>
        </xdr:to>
        <xdr:sp macro="" textlink="">
          <xdr:nvSpPr>
            <xdr:cNvPr id="10501" name="Scroll Bar 261" hidden="1">
              <a:extLst>
                <a:ext uri="{63B3BB69-23CF-44E3-9099-C40C66FF867C}">
                  <a14:compatExt spid="_x0000_s1050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9525</xdr:rowOff>
        </xdr:from>
        <xdr:to>
          <xdr:col>3</xdr:col>
          <xdr:colOff>895350</xdr:colOff>
          <xdr:row>38</xdr:row>
          <xdr:rowOff>180975</xdr:rowOff>
        </xdr:to>
        <xdr:sp macro="" textlink="">
          <xdr:nvSpPr>
            <xdr:cNvPr id="10502" name="Scroll Bar 262" hidden="1">
              <a:extLst>
                <a:ext uri="{63B3BB69-23CF-44E3-9099-C40C66FF867C}">
                  <a14:compatExt spid="_x0000_s10502"/>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9525</xdr:rowOff>
        </xdr:from>
        <xdr:to>
          <xdr:col>3</xdr:col>
          <xdr:colOff>895350</xdr:colOff>
          <xdr:row>47</xdr:row>
          <xdr:rowOff>180975</xdr:rowOff>
        </xdr:to>
        <xdr:sp macro="" textlink="">
          <xdr:nvSpPr>
            <xdr:cNvPr id="10503" name="Scroll Bar 263" hidden="1">
              <a:extLst>
                <a:ext uri="{63B3BB69-23CF-44E3-9099-C40C66FF867C}">
                  <a14:compatExt spid="_x0000_s1050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9525</xdr:rowOff>
        </xdr:from>
        <xdr:to>
          <xdr:col>3</xdr:col>
          <xdr:colOff>895350</xdr:colOff>
          <xdr:row>50</xdr:row>
          <xdr:rowOff>180975</xdr:rowOff>
        </xdr:to>
        <xdr:sp macro="" textlink="">
          <xdr:nvSpPr>
            <xdr:cNvPr id="10505" name="Scroll Bar 265" hidden="1">
              <a:extLst>
                <a:ext uri="{63B3BB69-23CF-44E3-9099-C40C66FF867C}">
                  <a14:compatExt spid="_x0000_s1050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9525</xdr:rowOff>
        </xdr:from>
        <xdr:to>
          <xdr:col>3</xdr:col>
          <xdr:colOff>895350</xdr:colOff>
          <xdr:row>51</xdr:row>
          <xdr:rowOff>180975</xdr:rowOff>
        </xdr:to>
        <xdr:sp macro="" textlink="">
          <xdr:nvSpPr>
            <xdr:cNvPr id="10506" name="Scroll Bar 266" hidden="1">
              <a:extLst>
                <a:ext uri="{63B3BB69-23CF-44E3-9099-C40C66FF867C}">
                  <a14:compatExt spid="_x0000_s1050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47</xdr:row>
          <xdr:rowOff>9525</xdr:rowOff>
        </xdr:from>
        <xdr:to>
          <xdr:col>6</xdr:col>
          <xdr:colOff>895350</xdr:colOff>
          <xdr:row>47</xdr:row>
          <xdr:rowOff>180975</xdr:rowOff>
        </xdr:to>
        <xdr:sp macro="" textlink="">
          <xdr:nvSpPr>
            <xdr:cNvPr id="10507" name="Scroll Bar 267" hidden="1">
              <a:extLst>
                <a:ext uri="{63B3BB69-23CF-44E3-9099-C40C66FF867C}">
                  <a14:compatExt spid="_x0000_s1050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9525</xdr:rowOff>
        </xdr:from>
        <xdr:to>
          <xdr:col>6</xdr:col>
          <xdr:colOff>895350</xdr:colOff>
          <xdr:row>48</xdr:row>
          <xdr:rowOff>180975</xdr:rowOff>
        </xdr:to>
        <xdr:sp macro="" textlink="">
          <xdr:nvSpPr>
            <xdr:cNvPr id="10508" name="Scroll Bar 268" hidden="1">
              <a:extLst>
                <a:ext uri="{63B3BB69-23CF-44E3-9099-C40C66FF867C}">
                  <a14:compatExt spid="_x0000_s1050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50</xdr:row>
          <xdr:rowOff>9525</xdr:rowOff>
        </xdr:from>
        <xdr:to>
          <xdr:col>6</xdr:col>
          <xdr:colOff>895350</xdr:colOff>
          <xdr:row>50</xdr:row>
          <xdr:rowOff>180975</xdr:rowOff>
        </xdr:to>
        <xdr:sp macro="" textlink="">
          <xdr:nvSpPr>
            <xdr:cNvPr id="10509" name="Scroll Bar 269" hidden="1">
              <a:extLst>
                <a:ext uri="{63B3BB69-23CF-44E3-9099-C40C66FF867C}">
                  <a14:compatExt spid="_x0000_s1050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52</xdr:row>
          <xdr:rowOff>9525</xdr:rowOff>
        </xdr:from>
        <xdr:to>
          <xdr:col>6</xdr:col>
          <xdr:colOff>895350</xdr:colOff>
          <xdr:row>52</xdr:row>
          <xdr:rowOff>180975</xdr:rowOff>
        </xdr:to>
        <xdr:sp macro="" textlink="">
          <xdr:nvSpPr>
            <xdr:cNvPr id="10510" name="Scroll Bar 270" hidden="1">
              <a:extLst>
                <a:ext uri="{63B3BB69-23CF-44E3-9099-C40C66FF867C}">
                  <a14:compatExt spid="_x0000_s1051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51</xdr:row>
          <xdr:rowOff>9525</xdr:rowOff>
        </xdr:from>
        <xdr:to>
          <xdr:col>6</xdr:col>
          <xdr:colOff>895350</xdr:colOff>
          <xdr:row>51</xdr:row>
          <xdr:rowOff>180975</xdr:rowOff>
        </xdr:to>
        <xdr:sp macro="" textlink="">
          <xdr:nvSpPr>
            <xdr:cNvPr id="10511" name="Scroll Bar 271" hidden="1">
              <a:extLst>
                <a:ext uri="{63B3BB69-23CF-44E3-9099-C40C66FF867C}">
                  <a14:compatExt spid="_x0000_s1051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54</xdr:row>
          <xdr:rowOff>9525</xdr:rowOff>
        </xdr:from>
        <xdr:to>
          <xdr:col>6</xdr:col>
          <xdr:colOff>895350</xdr:colOff>
          <xdr:row>54</xdr:row>
          <xdr:rowOff>180975</xdr:rowOff>
        </xdr:to>
        <xdr:sp macro="" textlink="">
          <xdr:nvSpPr>
            <xdr:cNvPr id="10512" name="Scroll Bar 272" hidden="1">
              <a:extLst>
                <a:ext uri="{63B3BB69-23CF-44E3-9099-C40C66FF867C}">
                  <a14:compatExt spid="_x0000_s1051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56</xdr:row>
          <xdr:rowOff>9525</xdr:rowOff>
        </xdr:from>
        <xdr:to>
          <xdr:col>6</xdr:col>
          <xdr:colOff>895350</xdr:colOff>
          <xdr:row>56</xdr:row>
          <xdr:rowOff>180975</xdr:rowOff>
        </xdr:to>
        <xdr:sp macro="" textlink="">
          <xdr:nvSpPr>
            <xdr:cNvPr id="10513" name="Scroll Bar 273" hidden="1">
              <a:extLst>
                <a:ext uri="{63B3BB69-23CF-44E3-9099-C40C66FF867C}">
                  <a14:compatExt spid="_x0000_s1051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55</xdr:row>
          <xdr:rowOff>9525</xdr:rowOff>
        </xdr:from>
        <xdr:to>
          <xdr:col>6</xdr:col>
          <xdr:colOff>895350</xdr:colOff>
          <xdr:row>55</xdr:row>
          <xdr:rowOff>180975</xdr:rowOff>
        </xdr:to>
        <xdr:sp macro="" textlink="">
          <xdr:nvSpPr>
            <xdr:cNvPr id="10514" name="Scroll Bar 274" hidden="1">
              <a:extLst>
                <a:ext uri="{63B3BB69-23CF-44E3-9099-C40C66FF867C}">
                  <a14:compatExt spid="_x0000_s1051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9525</xdr:rowOff>
        </xdr:from>
        <xdr:to>
          <xdr:col>3</xdr:col>
          <xdr:colOff>895350</xdr:colOff>
          <xdr:row>48</xdr:row>
          <xdr:rowOff>180975</xdr:rowOff>
        </xdr:to>
        <xdr:sp macro="" textlink="">
          <xdr:nvSpPr>
            <xdr:cNvPr id="10516" name="Scroll Bar 276" hidden="1">
              <a:extLst>
                <a:ext uri="{63B3BB69-23CF-44E3-9099-C40C66FF867C}">
                  <a14:compatExt spid="_x0000_s10516"/>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60</xdr:row>
          <xdr:rowOff>9525</xdr:rowOff>
        </xdr:from>
        <xdr:to>
          <xdr:col>3</xdr:col>
          <xdr:colOff>895350</xdr:colOff>
          <xdr:row>60</xdr:row>
          <xdr:rowOff>180975</xdr:rowOff>
        </xdr:to>
        <xdr:sp macro="" textlink="">
          <xdr:nvSpPr>
            <xdr:cNvPr id="10517" name="Scroll Bar 277" hidden="1">
              <a:extLst>
                <a:ext uri="{63B3BB69-23CF-44E3-9099-C40C66FF867C}">
                  <a14:compatExt spid="_x0000_s1051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9525</xdr:rowOff>
        </xdr:from>
        <xdr:to>
          <xdr:col>3</xdr:col>
          <xdr:colOff>895350</xdr:colOff>
          <xdr:row>61</xdr:row>
          <xdr:rowOff>180975</xdr:rowOff>
        </xdr:to>
        <xdr:sp macro="" textlink="">
          <xdr:nvSpPr>
            <xdr:cNvPr id="10518" name="Scroll Bar 278" hidden="1">
              <a:extLst>
                <a:ext uri="{63B3BB69-23CF-44E3-9099-C40C66FF867C}">
                  <a14:compatExt spid="_x0000_s1051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62</xdr:row>
          <xdr:rowOff>9525</xdr:rowOff>
        </xdr:from>
        <xdr:to>
          <xdr:col>3</xdr:col>
          <xdr:colOff>895350</xdr:colOff>
          <xdr:row>62</xdr:row>
          <xdr:rowOff>180975</xdr:rowOff>
        </xdr:to>
        <xdr:sp macro="" textlink="">
          <xdr:nvSpPr>
            <xdr:cNvPr id="10519" name="Scroll Bar 279" hidden="1">
              <a:extLst>
                <a:ext uri="{63B3BB69-23CF-44E3-9099-C40C66FF867C}">
                  <a14:compatExt spid="_x0000_s1051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9525</xdr:rowOff>
        </xdr:from>
        <xdr:to>
          <xdr:col>3</xdr:col>
          <xdr:colOff>895350</xdr:colOff>
          <xdr:row>63</xdr:row>
          <xdr:rowOff>180975</xdr:rowOff>
        </xdr:to>
        <xdr:sp macro="" textlink="">
          <xdr:nvSpPr>
            <xdr:cNvPr id="10520" name="Scroll Bar 280" hidden="1">
              <a:extLst>
                <a:ext uri="{63B3BB69-23CF-44E3-9099-C40C66FF867C}">
                  <a14:compatExt spid="_x0000_s1052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9525</xdr:rowOff>
        </xdr:from>
        <xdr:to>
          <xdr:col>3</xdr:col>
          <xdr:colOff>895350</xdr:colOff>
          <xdr:row>67</xdr:row>
          <xdr:rowOff>180975</xdr:rowOff>
        </xdr:to>
        <xdr:sp macro="" textlink="">
          <xdr:nvSpPr>
            <xdr:cNvPr id="10521" name="Scroll Bar 281" hidden="1">
              <a:extLst>
                <a:ext uri="{63B3BB69-23CF-44E3-9099-C40C66FF867C}">
                  <a14:compatExt spid="_x0000_s105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9525</xdr:rowOff>
        </xdr:from>
        <xdr:to>
          <xdr:col>3</xdr:col>
          <xdr:colOff>895350</xdr:colOff>
          <xdr:row>65</xdr:row>
          <xdr:rowOff>180975</xdr:rowOff>
        </xdr:to>
        <xdr:sp macro="" textlink="">
          <xdr:nvSpPr>
            <xdr:cNvPr id="10522" name="Scroll Bar 282" hidden="1">
              <a:extLst>
                <a:ext uri="{63B3BB69-23CF-44E3-9099-C40C66FF867C}">
                  <a14:compatExt spid="_x0000_s10522"/>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60</xdr:row>
          <xdr:rowOff>9525</xdr:rowOff>
        </xdr:from>
        <xdr:to>
          <xdr:col>6</xdr:col>
          <xdr:colOff>895350</xdr:colOff>
          <xdr:row>60</xdr:row>
          <xdr:rowOff>180975</xdr:rowOff>
        </xdr:to>
        <xdr:sp macro="" textlink="">
          <xdr:nvSpPr>
            <xdr:cNvPr id="10523" name="Scroll Bar 283" hidden="1">
              <a:extLst>
                <a:ext uri="{63B3BB69-23CF-44E3-9099-C40C66FF867C}">
                  <a14:compatExt spid="_x0000_s105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61</xdr:row>
          <xdr:rowOff>9525</xdr:rowOff>
        </xdr:from>
        <xdr:to>
          <xdr:col>6</xdr:col>
          <xdr:colOff>895350</xdr:colOff>
          <xdr:row>61</xdr:row>
          <xdr:rowOff>180975</xdr:rowOff>
        </xdr:to>
        <xdr:sp macro="" textlink="">
          <xdr:nvSpPr>
            <xdr:cNvPr id="10524" name="Scroll Bar 284" hidden="1">
              <a:extLst>
                <a:ext uri="{63B3BB69-23CF-44E3-9099-C40C66FF867C}">
                  <a14:compatExt spid="_x0000_s1052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62</xdr:row>
          <xdr:rowOff>9525</xdr:rowOff>
        </xdr:from>
        <xdr:to>
          <xdr:col>6</xdr:col>
          <xdr:colOff>895350</xdr:colOff>
          <xdr:row>62</xdr:row>
          <xdr:rowOff>180975</xdr:rowOff>
        </xdr:to>
        <xdr:sp macro="" textlink="">
          <xdr:nvSpPr>
            <xdr:cNvPr id="10525" name="Scroll Bar 285" hidden="1">
              <a:extLst>
                <a:ext uri="{63B3BB69-23CF-44E3-9099-C40C66FF867C}">
                  <a14:compatExt spid="_x0000_s105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63</xdr:row>
          <xdr:rowOff>9525</xdr:rowOff>
        </xdr:from>
        <xdr:to>
          <xdr:col>6</xdr:col>
          <xdr:colOff>895350</xdr:colOff>
          <xdr:row>63</xdr:row>
          <xdr:rowOff>180975</xdr:rowOff>
        </xdr:to>
        <xdr:sp macro="" textlink="">
          <xdr:nvSpPr>
            <xdr:cNvPr id="10526" name="Scroll Bar 286" hidden="1">
              <a:extLst>
                <a:ext uri="{63B3BB69-23CF-44E3-9099-C40C66FF867C}">
                  <a14:compatExt spid="_x0000_s105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65</xdr:row>
          <xdr:rowOff>9525</xdr:rowOff>
        </xdr:from>
        <xdr:to>
          <xdr:col>6</xdr:col>
          <xdr:colOff>895350</xdr:colOff>
          <xdr:row>65</xdr:row>
          <xdr:rowOff>180975</xdr:rowOff>
        </xdr:to>
        <xdr:sp macro="" textlink="">
          <xdr:nvSpPr>
            <xdr:cNvPr id="10527" name="Scroll Bar 287" hidden="1">
              <a:extLst>
                <a:ext uri="{63B3BB69-23CF-44E3-9099-C40C66FF867C}">
                  <a14:compatExt spid="_x0000_s105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67</xdr:row>
          <xdr:rowOff>9525</xdr:rowOff>
        </xdr:from>
        <xdr:to>
          <xdr:col>6</xdr:col>
          <xdr:colOff>895350</xdr:colOff>
          <xdr:row>67</xdr:row>
          <xdr:rowOff>180975</xdr:rowOff>
        </xdr:to>
        <xdr:sp macro="" textlink="">
          <xdr:nvSpPr>
            <xdr:cNvPr id="10528" name="Scroll Bar 288" hidden="1">
              <a:extLst>
                <a:ext uri="{63B3BB69-23CF-44E3-9099-C40C66FF867C}">
                  <a14:compatExt spid="_x0000_s1052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9525</xdr:rowOff>
        </xdr:from>
        <xdr:to>
          <xdr:col>3</xdr:col>
          <xdr:colOff>895350</xdr:colOff>
          <xdr:row>71</xdr:row>
          <xdr:rowOff>180975</xdr:rowOff>
        </xdr:to>
        <xdr:sp macro="" textlink="">
          <xdr:nvSpPr>
            <xdr:cNvPr id="10529" name="Scroll Bar 289" hidden="1">
              <a:extLst>
                <a:ext uri="{63B3BB69-23CF-44E3-9099-C40C66FF867C}">
                  <a14:compatExt spid="_x0000_s105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74</xdr:row>
          <xdr:rowOff>9525</xdr:rowOff>
        </xdr:from>
        <xdr:to>
          <xdr:col>3</xdr:col>
          <xdr:colOff>895350</xdr:colOff>
          <xdr:row>74</xdr:row>
          <xdr:rowOff>180975</xdr:rowOff>
        </xdr:to>
        <xdr:sp macro="" textlink="">
          <xdr:nvSpPr>
            <xdr:cNvPr id="10530" name="Scroll Bar 290" hidden="1">
              <a:extLst>
                <a:ext uri="{63B3BB69-23CF-44E3-9099-C40C66FF867C}">
                  <a14:compatExt spid="_x0000_s1053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9525</xdr:rowOff>
        </xdr:from>
        <xdr:to>
          <xdr:col>3</xdr:col>
          <xdr:colOff>895350</xdr:colOff>
          <xdr:row>79</xdr:row>
          <xdr:rowOff>180975</xdr:rowOff>
        </xdr:to>
        <xdr:sp macro="" textlink="">
          <xdr:nvSpPr>
            <xdr:cNvPr id="10531" name="Scroll Bar 291" hidden="1">
              <a:extLst>
                <a:ext uri="{63B3BB69-23CF-44E3-9099-C40C66FF867C}">
                  <a14:compatExt spid="_x0000_s1053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9525</xdr:rowOff>
        </xdr:from>
        <xdr:to>
          <xdr:col>3</xdr:col>
          <xdr:colOff>895350</xdr:colOff>
          <xdr:row>80</xdr:row>
          <xdr:rowOff>180975</xdr:rowOff>
        </xdr:to>
        <xdr:sp macro="" textlink="">
          <xdr:nvSpPr>
            <xdr:cNvPr id="10532" name="Scroll Bar 292" hidden="1">
              <a:extLst>
                <a:ext uri="{63B3BB69-23CF-44E3-9099-C40C66FF867C}">
                  <a14:compatExt spid="_x0000_s105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9525</xdr:rowOff>
        </xdr:from>
        <xdr:to>
          <xdr:col>3</xdr:col>
          <xdr:colOff>895350</xdr:colOff>
          <xdr:row>83</xdr:row>
          <xdr:rowOff>180975</xdr:rowOff>
        </xdr:to>
        <xdr:sp macro="" textlink="">
          <xdr:nvSpPr>
            <xdr:cNvPr id="10533" name="Scroll Bar 293" hidden="1">
              <a:extLst>
                <a:ext uri="{63B3BB69-23CF-44E3-9099-C40C66FF867C}">
                  <a14:compatExt spid="_x0000_s105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9525</xdr:rowOff>
        </xdr:from>
        <xdr:to>
          <xdr:col>3</xdr:col>
          <xdr:colOff>895350</xdr:colOff>
          <xdr:row>73</xdr:row>
          <xdr:rowOff>180975</xdr:rowOff>
        </xdr:to>
        <xdr:sp macro="" textlink="">
          <xdr:nvSpPr>
            <xdr:cNvPr id="10534" name="Scroll Bar 294" hidden="1">
              <a:extLst>
                <a:ext uri="{63B3BB69-23CF-44E3-9099-C40C66FF867C}">
                  <a14:compatExt spid="_x0000_s10534"/>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9525</xdr:rowOff>
        </xdr:from>
        <xdr:to>
          <xdr:col>3</xdr:col>
          <xdr:colOff>895350</xdr:colOff>
          <xdr:row>75</xdr:row>
          <xdr:rowOff>180975</xdr:rowOff>
        </xdr:to>
        <xdr:sp macro="" textlink="">
          <xdr:nvSpPr>
            <xdr:cNvPr id="10535" name="Scroll Bar 295" hidden="1">
              <a:extLst>
                <a:ext uri="{63B3BB69-23CF-44E3-9099-C40C66FF867C}">
                  <a14:compatExt spid="_x0000_s10535"/>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9525</xdr:rowOff>
        </xdr:from>
        <xdr:to>
          <xdr:col>3</xdr:col>
          <xdr:colOff>895350</xdr:colOff>
          <xdr:row>77</xdr:row>
          <xdr:rowOff>180975</xdr:rowOff>
        </xdr:to>
        <xdr:sp macro="" textlink="">
          <xdr:nvSpPr>
            <xdr:cNvPr id="10536" name="Scroll Bar 296" hidden="1">
              <a:extLst>
                <a:ext uri="{63B3BB69-23CF-44E3-9099-C40C66FF867C}">
                  <a14:compatExt spid="_x0000_s10536"/>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71</xdr:row>
          <xdr:rowOff>9525</xdr:rowOff>
        </xdr:from>
        <xdr:to>
          <xdr:col>6</xdr:col>
          <xdr:colOff>895350</xdr:colOff>
          <xdr:row>71</xdr:row>
          <xdr:rowOff>180975</xdr:rowOff>
        </xdr:to>
        <xdr:sp macro="" textlink="">
          <xdr:nvSpPr>
            <xdr:cNvPr id="10537" name="Scroll Bar 297" hidden="1">
              <a:extLst>
                <a:ext uri="{63B3BB69-23CF-44E3-9099-C40C66FF867C}">
                  <a14:compatExt spid="_x0000_s105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73</xdr:row>
          <xdr:rowOff>9525</xdr:rowOff>
        </xdr:from>
        <xdr:to>
          <xdr:col>6</xdr:col>
          <xdr:colOff>895350</xdr:colOff>
          <xdr:row>73</xdr:row>
          <xdr:rowOff>180975</xdr:rowOff>
        </xdr:to>
        <xdr:sp macro="" textlink="">
          <xdr:nvSpPr>
            <xdr:cNvPr id="10538" name="Scroll Bar 298" hidden="1">
              <a:extLst>
                <a:ext uri="{63B3BB69-23CF-44E3-9099-C40C66FF867C}">
                  <a14:compatExt spid="_x0000_s1053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74</xdr:row>
          <xdr:rowOff>9525</xdr:rowOff>
        </xdr:from>
        <xdr:to>
          <xdr:col>6</xdr:col>
          <xdr:colOff>895350</xdr:colOff>
          <xdr:row>74</xdr:row>
          <xdr:rowOff>180975</xdr:rowOff>
        </xdr:to>
        <xdr:sp macro="" textlink="">
          <xdr:nvSpPr>
            <xdr:cNvPr id="10539" name="Scroll Bar 299" hidden="1">
              <a:extLst>
                <a:ext uri="{63B3BB69-23CF-44E3-9099-C40C66FF867C}">
                  <a14:compatExt spid="_x0000_s1053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75</xdr:row>
          <xdr:rowOff>9525</xdr:rowOff>
        </xdr:from>
        <xdr:to>
          <xdr:col>6</xdr:col>
          <xdr:colOff>895350</xdr:colOff>
          <xdr:row>75</xdr:row>
          <xdr:rowOff>180975</xdr:rowOff>
        </xdr:to>
        <xdr:sp macro="" textlink="">
          <xdr:nvSpPr>
            <xdr:cNvPr id="10540" name="Scroll Bar 300" hidden="1">
              <a:extLst>
                <a:ext uri="{63B3BB69-23CF-44E3-9099-C40C66FF867C}">
                  <a14:compatExt spid="_x0000_s1054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76</xdr:row>
          <xdr:rowOff>9525</xdr:rowOff>
        </xdr:from>
        <xdr:to>
          <xdr:col>6</xdr:col>
          <xdr:colOff>895350</xdr:colOff>
          <xdr:row>76</xdr:row>
          <xdr:rowOff>180975</xdr:rowOff>
        </xdr:to>
        <xdr:sp macro="" textlink="">
          <xdr:nvSpPr>
            <xdr:cNvPr id="10541" name="Scroll Bar 301" hidden="1">
              <a:extLst>
                <a:ext uri="{63B3BB69-23CF-44E3-9099-C40C66FF867C}">
                  <a14:compatExt spid="_x0000_s1054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77</xdr:row>
          <xdr:rowOff>9525</xdr:rowOff>
        </xdr:from>
        <xdr:to>
          <xdr:col>6</xdr:col>
          <xdr:colOff>895350</xdr:colOff>
          <xdr:row>77</xdr:row>
          <xdr:rowOff>180975</xdr:rowOff>
        </xdr:to>
        <xdr:sp macro="" textlink="">
          <xdr:nvSpPr>
            <xdr:cNvPr id="10542" name="Scroll Bar 302" hidden="1">
              <a:extLst>
                <a:ext uri="{63B3BB69-23CF-44E3-9099-C40C66FF867C}">
                  <a14:compatExt spid="_x0000_s1054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79</xdr:row>
          <xdr:rowOff>9525</xdr:rowOff>
        </xdr:from>
        <xdr:to>
          <xdr:col>6</xdr:col>
          <xdr:colOff>895350</xdr:colOff>
          <xdr:row>79</xdr:row>
          <xdr:rowOff>180975</xdr:rowOff>
        </xdr:to>
        <xdr:sp macro="" textlink="">
          <xdr:nvSpPr>
            <xdr:cNvPr id="10543" name="Scroll Bar 303" hidden="1">
              <a:extLst>
                <a:ext uri="{63B3BB69-23CF-44E3-9099-C40C66FF867C}">
                  <a14:compatExt spid="_x0000_s105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80</xdr:row>
          <xdr:rowOff>9525</xdr:rowOff>
        </xdr:from>
        <xdr:to>
          <xdr:col>6</xdr:col>
          <xdr:colOff>895350</xdr:colOff>
          <xdr:row>80</xdr:row>
          <xdr:rowOff>180975</xdr:rowOff>
        </xdr:to>
        <xdr:sp macro="" textlink="">
          <xdr:nvSpPr>
            <xdr:cNvPr id="10544" name="Scroll Bar 304" hidden="1">
              <a:extLst>
                <a:ext uri="{63B3BB69-23CF-44E3-9099-C40C66FF867C}">
                  <a14:compatExt spid="_x0000_s105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83</xdr:row>
          <xdr:rowOff>9525</xdr:rowOff>
        </xdr:from>
        <xdr:to>
          <xdr:col>6</xdr:col>
          <xdr:colOff>895350</xdr:colOff>
          <xdr:row>83</xdr:row>
          <xdr:rowOff>180975</xdr:rowOff>
        </xdr:to>
        <xdr:sp macro="" textlink="">
          <xdr:nvSpPr>
            <xdr:cNvPr id="10545" name="Scroll Bar 305" hidden="1">
              <a:extLst>
                <a:ext uri="{63B3BB69-23CF-44E3-9099-C40C66FF867C}">
                  <a14:compatExt spid="_x0000_s1054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84</xdr:row>
          <xdr:rowOff>9525</xdr:rowOff>
        </xdr:from>
        <xdr:to>
          <xdr:col>6</xdr:col>
          <xdr:colOff>895350</xdr:colOff>
          <xdr:row>84</xdr:row>
          <xdr:rowOff>180975</xdr:rowOff>
        </xdr:to>
        <xdr:sp macro="" textlink="">
          <xdr:nvSpPr>
            <xdr:cNvPr id="10546" name="Scroll Bar 306" hidden="1">
              <a:extLst>
                <a:ext uri="{63B3BB69-23CF-44E3-9099-C40C66FF867C}">
                  <a14:compatExt spid="_x0000_s1054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81</xdr:row>
          <xdr:rowOff>9525</xdr:rowOff>
        </xdr:from>
        <xdr:to>
          <xdr:col>6</xdr:col>
          <xdr:colOff>895350</xdr:colOff>
          <xdr:row>81</xdr:row>
          <xdr:rowOff>180975</xdr:rowOff>
        </xdr:to>
        <xdr:sp macro="" textlink="">
          <xdr:nvSpPr>
            <xdr:cNvPr id="10547" name="Scroll Bar 307" hidden="1">
              <a:extLst>
                <a:ext uri="{63B3BB69-23CF-44E3-9099-C40C66FF867C}">
                  <a14:compatExt spid="_x0000_s1054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9525</xdr:rowOff>
        </xdr:from>
        <xdr:to>
          <xdr:col>3</xdr:col>
          <xdr:colOff>895350</xdr:colOff>
          <xdr:row>88</xdr:row>
          <xdr:rowOff>180975</xdr:rowOff>
        </xdr:to>
        <xdr:sp macro="" textlink="">
          <xdr:nvSpPr>
            <xdr:cNvPr id="10548" name="Scroll Bar 308" hidden="1">
              <a:extLst>
                <a:ext uri="{63B3BB69-23CF-44E3-9099-C40C66FF867C}">
                  <a14:compatExt spid="_x0000_s1054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89</xdr:row>
          <xdr:rowOff>9525</xdr:rowOff>
        </xdr:from>
        <xdr:to>
          <xdr:col>3</xdr:col>
          <xdr:colOff>895350</xdr:colOff>
          <xdr:row>89</xdr:row>
          <xdr:rowOff>180975</xdr:rowOff>
        </xdr:to>
        <xdr:sp macro="" textlink="">
          <xdr:nvSpPr>
            <xdr:cNvPr id="10549" name="Scroll Bar 309" hidden="1">
              <a:extLst>
                <a:ext uri="{63B3BB69-23CF-44E3-9099-C40C66FF867C}">
                  <a14:compatExt spid="_x0000_s105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9525</xdr:rowOff>
        </xdr:from>
        <xdr:to>
          <xdr:col>3</xdr:col>
          <xdr:colOff>895350</xdr:colOff>
          <xdr:row>93</xdr:row>
          <xdr:rowOff>180975</xdr:rowOff>
        </xdr:to>
        <xdr:sp macro="" textlink="">
          <xdr:nvSpPr>
            <xdr:cNvPr id="10550" name="Scroll Bar 310" hidden="1">
              <a:extLst>
                <a:ext uri="{63B3BB69-23CF-44E3-9099-C40C66FF867C}">
                  <a14:compatExt spid="_x0000_s105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94</xdr:row>
          <xdr:rowOff>9525</xdr:rowOff>
        </xdr:from>
        <xdr:to>
          <xdr:col>3</xdr:col>
          <xdr:colOff>895350</xdr:colOff>
          <xdr:row>94</xdr:row>
          <xdr:rowOff>180975</xdr:rowOff>
        </xdr:to>
        <xdr:sp macro="" textlink="">
          <xdr:nvSpPr>
            <xdr:cNvPr id="10551" name="Scroll Bar 311" hidden="1">
              <a:extLst>
                <a:ext uri="{63B3BB69-23CF-44E3-9099-C40C66FF867C}">
                  <a14:compatExt spid="_x0000_s105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95</xdr:row>
          <xdr:rowOff>9525</xdr:rowOff>
        </xdr:from>
        <xdr:to>
          <xdr:col>3</xdr:col>
          <xdr:colOff>895350</xdr:colOff>
          <xdr:row>95</xdr:row>
          <xdr:rowOff>180975</xdr:rowOff>
        </xdr:to>
        <xdr:sp macro="" textlink="">
          <xdr:nvSpPr>
            <xdr:cNvPr id="10552" name="Scroll Bar 312" hidden="1">
              <a:extLst>
                <a:ext uri="{63B3BB69-23CF-44E3-9099-C40C66FF867C}">
                  <a14:compatExt spid="_x0000_s105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9525</xdr:rowOff>
        </xdr:from>
        <xdr:to>
          <xdr:col>3</xdr:col>
          <xdr:colOff>895350</xdr:colOff>
          <xdr:row>101</xdr:row>
          <xdr:rowOff>180975</xdr:rowOff>
        </xdr:to>
        <xdr:sp macro="" textlink="">
          <xdr:nvSpPr>
            <xdr:cNvPr id="10553" name="Scroll Bar 313" hidden="1">
              <a:extLst>
                <a:ext uri="{63B3BB69-23CF-44E3-9099-C40C66FF867C}">
                  <a14:compatExt spid="_x0000_s1055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91</xdr:row>
          <xdr:rowOff>9525</xdr:rowOff>
        </xdr:from>
        <xdr:to>
          <xdr:col>3</xdr:col>
          <xdr:colOff>895350</xdr:colOff>
          <xdr:row>91</xdr:row>
          <xdr:rowOff>180975</xdr:rowOff>
        </xdr:to>
        <xdr:sp macro="" textlink="">
          <xdr:nvSpPr>
            <xdr:cNvPr id="10554" name="Scroll Bar 314" hidden="1">
              <a:extLst>
                <a:ext uri="{63B3BB69-23CF-44E3-9099-C40C66FF867C}">
                  <a14:compatExt spid="_x0000_s10554"/>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9525</xdr:rowOff>
        </xdr:from>
        <xdr:to>
          <xdr:col>3</xdr:col>
          <xdr:colOff>895350</xdr:colOff>
          <xdr:row>97</xdr:row>
          <xdr:rowOff>180975</xdr:rowOff>
        </xdr:to>
        <xdr:sp macro="" textlink="">
          <xdr:nvSpPr>
            <xdr:cNvPr id="10555" name="Scroll Bar 315" hidden="1">
              <a:extLst>
                <a:ext uri="{63B3BB69-23CF-44E3-9099-C40C66FF867C}">
                  <a14:compatExt spid="_x0000_s10555"/>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98</xdr:row>
          <xdr:rowOff>9525</xdr:rowOff>
        </xdr:from>
        <xdr:to>
          <xdr:col>3</xdr:col>
          <xdr:colOff>895350</xdr:colOff>
          <xdr:row>98</xdr:row>
          <xdr:rowOff>180975</xdr:rowOff>
        </xdr:to>
        <xdr:sp macro="" textlink="">
          <xdr:nvSpPr>
            <xdr:cNvPr id="10556" name="Scroll Bar 316" hidden="1">
              <a:extLst>
                <a:ext uri="{63B3BB69-23CF-44E3-9099-C40C66FF867C}">
                  <a14:compatExt spid="_x0000_s10556"/>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9525</xdr:rowOff>
        </xdr:from>
        <xdr:to>
          <xdr:col>3</xdr:col>
          <xdr:colOff>895350</xdr:colOff>
          <xdr:row>99</xdr:row>
          <xdr:rowOff>180975</xdr:rowOff>
        </xdr:to>
        <xdr:sp macro="" textlink="">
          <xdr:nvSpPr>
            <xdr:cNvPr id="10557" name="Scroll Bar 317" hidden="1">
              <a:extLst>
                <a:ext uri="{63B3BB69-23CF-44E3-9099-C40C66FF867C}">
                  <a14:compatExt spid="_x0000_s10557"/>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88</xdr:row>
          <xdr:rowOff>9525</xdr:rowOff>
        </xdr:from>
        <xdr:to>
          <xdr:col>6</xdr:col>
          <xdr:colOff>895350</xdr:colOff>
          <xdr:row>88</xdr:row>
          <xdr:rowOff>180975</xdr:rowOff>
        </xdr:to>
        <xdr:sp macro="" textlink="">
          <xdr:nvSpPr>
            <xdr:cNvPr id="10558" name="Scroll Bar 318" hidden="1">
              <a:extLst>
                <a:ext uri="{63B3BB69-23CF-44E3-9099-C40C66FF867C}">
                  <a14:compatExt spid="_x0000_s1055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89</xdr:row>
          <xdr:rowOff>9525</xdr:rowOff>
        </xdr:from>
        <xdr:to>
          <xdr:col>6</xdr:col>
          <xdr:colOff>895350</xdr:colOff>
          <xdr:row>89</xdr:row>
          <xdr:rowOff>180975</xdr:rowOff>
        </xdr:to>
        <xdr:sp macro="" textlink="">
          <xdr:nvSpPr>
            <xdr:cNvPr id="10559" name="Scroll Bar 319" hidden="1">
              <a:extLst>
                <a:ext uri="{63B3BB69-23CF-44E3-9099-C40C66FF867C}">
                  <a14:compatExt spid="_x0000_s1055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91</xdr:row>
          <xdr:rowOff>9525</xdr:rowOff>
        </xdr:from>
        <xdr:to>
          <xdr:col>6</xdr:col>
          <xdr:colOff>895350</xdr:colOff>
          <xdr:row>91</xdr:row>
          <xdr:rowOff>180975</xdr:rowOff>
        </xdr:to>
        <xdr:sp macro="" textlink="">
          <xdr:nvSpPr>
            <xdr:cNvPr id="10560" name="Scroll Bar 320" hidden="1">
              <a:extLst>
                <a:ext uri="{63B3BB69-23CF-44E3-9099-C40C66FF867C}">
                  <a14:compatExt spid="_x0000_s1056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93</xdr:row>
          <xdr:rowOff>9525</xdr:rowOff>
        </xdr:from>
        <xdr:to>
          <xdr:col>6</xdr:col>
          <xdr:colOff>895350</xdr:colOff>
          <xdr:row>93</xdr:row>
          <xdr:rowOff>180975</xdr:rowOff>
        </xdr:to>
        <xdr:sp macro="" textlink="">
          <xdr:nvSpPr>
            <xdr:cNvPr id="10561" name="Scroll Bar 321" hidden="1">
              <a:extLst>
                <a:ext uri="{63B3BB69-23CF-44E3-9099-C40C66FF867C}">
                  <a14:compatExt spid="_x0000_s1056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94</xdr:row>
          <xdr:rowOff>9525</xdr:rowOff>
        </xdr:from>
        <xdr:to>
          <xdr:col>6</xdr:col>
          <xdr:colOff>895350</xdr:colOff>
          <xdr:row>94</xdr:row>
          <xdr:rowOff>180975</xdr:rowOff>
        </xdr:to>
        <xdr:sp macro="" textlink="">
          <xdr:nvSpPr>
            <xdr:cNvPr id="10562" name="Scroll Bar 322" hidden="1">
              <a:extLst>
                <a:ext uri="{63B3BB69-23CF-44E3-9099-C40C66FF867C}">
                  <a14:compatExt spid="_x0000_s1056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95</xdr:row>
          <xdr:rowOff>9525</xdr:rowOff>
        </xdr:from>
        <xdr:to>
          <xdr:col>6</xdr:col>
          <xdr:colOff>895350</xdr:colOff>
          <xdr:row>95</xdr:row>
          <xdr:rowOff>180975</xdr:rowOff>
        </xdr:to>
        <xdr:sp macro="" textlink="">
          <xdr:nvSpPr>
            <xdr:cNvPr id="10563" name="Scroll Bar 323" hidden="1">
              <a:extLst>
                <a:ext uri="{63B3BB69-23CF-44E3-9099-C40C66FF867C}">
                  <a14:compatExt spid="_x0000_s1056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97</xdr:row>
          <xdr:rowOff>9525</xdr:rowOff>
        </xdr:from>
        <xdr:to>
          <xdr:col>6</xdr:col>
          <xdr:colOff>895350</xdr:colOff>
          <xdr:row>97</xdr:row>
          <xdr:rowOff>180975</xdr:rowOff>
        </xdr:to>
        <xdr:sp macro="" textlink="">
          <xdr:nvSpPr>
            <xdr:cNvPr id="10564" name="Scroll Bar 324" hidden="1">
              <a:extLst>
                <a:ext uri="{63B3BB69-23CF-44E3-9099-C40C66FF867C}">
                  <a14:compatExt spid="_x0000_s1056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98</xdr:row>
          <xdr:rowOff>9525</xdr:rowOff>
        </xdr:from>
        <xdr:to>
          <xdr:col>6</xdr:col>
          <xdr:colOff>895350</xdr:colOff>
          <xdr:row>98</xdr:row>
          <xdr:rowOff>180975</xdr:rowOff>
        </xdr:to>
        <xdr:sp macro="" textlink="">
          <xdr:nvSpPr>
            <xdr:cNvPr id="10565" name="Scroll Bar 325" hidden="1">
              <a:extLst>
                <a:ext uri="{63B3BB69-23CF-44E3-9099-C40C66FF867C}">
                  <a14:compatExt spid="_x0000_s1056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102</xdr:row>
          <xdr:rowOff>9525</xdr:rowOff>
        </xdr:from>
        <xdr:to>
          <xdr:col>6</xdr:col>
          <xdr:colOff>895350</xdr:colOff>
          <xdr:row>102</xdr:row>
          <xdr:rowOff>180975</xdr:rowOff>
        </xdr:to>
        <xdr:sp macro="" textlink="">
          <xdr:nvSpPr>
            <xdr:cNvPr id="10566" name="Scroll Bar 326" hidden="1">
              <a:extLst>
                <a:ext uri="{63B3BB69-23CF-44E3-9099-C40C66FF867C}">
                  <a14:compatExt spid="_x0000_s1056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2722</xdr:rowOff>
    </xdr:from>
    <xdr:ext cx="6014356" cy="520311"/>
    <xdr:sp macro="" textlink="">
      <xdr:nvSpPr>
        <xdr:cNvPr id="2" name="Rechthoek 1"/>
        <xdr:cNvSpPr/>
      </xdr:nvSpPr>
      <xdr:spPr>
        <a:xfrm>
          <a:off x="1" y="2722"/>
          <a:ext cx="6014356" cy="520311"/>
        </a:xfrm>
        <a:prstGeom prst="rect">
          <a:avLst/>
        </a:prstGeom>
        <a:noFill/>
      </xdr:spPr>
      <xdr:txBody>
        <a:bodyPr wrap="square" lIns="91440" tIns="45720" rIns="91440" bIns="45720">
          <a:noAutofit/>
        </a:bodyPr>
        <a:lstStyle/>
        <a:p>
          <a:pPr algn="l"/>
          <a:r>
            <a:rPr lang="nl-NL" sz="2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rPr>
            <a:t>Duurzaamheidsmeter Economische Sites</a:t>
          </a:r>
        </a:p>
      </xdr:txBody>
    </xdr:sp>
    <xdr:clientData/>
  </xdr:oneCellAnchor>
  <xdr:twoCellAnchor>
    <xdr:from>
      <xdr:col>0</xdr:col>
      <xdr:colOff>40821</xdr:colOff>
      <xdr:row>2</xdr:row>
      <xdr:rowOff>13607</xdr:rowOff>
    </xdr:from>
    <xdr:to>
      <xdr:col>2</xdr:col>
      <xdr:colOff>4447936</xdr:colOff>
      <xdr:row>2</xdr:row>
      <xdr:rowOff>557893</xdr:rowOff>
    </xdr:to>
    <xdr:sp macro="[0]!Wissen2" textlink="">
      <xdr:nvSpPr>
        <xdr:cNvPr id="5" name="Afgeronde rechthoek 4"/>
        <xdr:cNvSpPr/>
      </xdr:nvSpPr>
      <xdr:spPr>
        <a:xfrm>
          <a:off x="40821" y="489857"/>
          <a:ext cx="5414044" cy="54428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nl-NL" sz="1100" baseline="0"/>
            <a:t>BASIS SCORES (INGEVULDE INSTELLINGEN WISSEN)</a:t>
          </a:r>
          <a:endParaRPr lang="nl-NL"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5</xdr:row>
          <xdr:rowOff>9525</xdr:rowOff>
        </xdr:from>
        <xdr:to>
          <xdr:col>8</xdr:col>
          <xdr:colOff>962025</xdr:colOff>
          <xdr:row>5</xdr:row>
          <xdr:rowOff>180975</xdr:rowOff>
        </xdr:to>
        <xdr:sp macro="" textlink="">
          <xdr:nvSpPr>
            <xdr:cNvPr id="12348" name="Scroll Bar 60" hidden="1">
              <a:extLst>
                <a:ext uri="{63B3BB69-23CF-44E3-9099-C40C66FF867C}">
                  <a14:compatExt spid="_x0000_s1234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xdr:row>
          <xdr:rowOff>9525</xdr:rowOff>
        </xdr:from>
        <xdr:to>
          <xdr:col>8</xdr:col>
          <xdr:colOff>9525</xdr:colOff>
          <xdr:row>5</xdr:row>
          <xdr:rowOff>180975</xdr:rowOff>
        </xdr:to>
        <xdr:sp macro="" textlink="">
          <xdr:nvSpPr>
            <xdr:cNvPr id="12350" name="Scroll Bar 62" hidden="1">
              <a:extLst>
                <a:ext uri="{63B3BB69-23CF-44E3-9099-C40C66FF867C}">
                  <a14:compatExt spid="_x0000_s123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9525</xdr:rowOff>
        </xdr:from>
        <xdr:to>
          <xdr:col>8</xdr:col>
          <xdr:colOff>962025</xdr:colOff>
          <xdr:row>6</xdr:row>
          <xdr:rowOff>180975</xdr:rowOff>
        </xdr:to>
        <xdr:sp macro="" textlink="">
          <xdr:nvSpPr>
            <xdr:cNvPr id="12351" name="Scroll Bar 63" hidden="1">
              <a:extLst>
                <a:ext uri="{63B3BB69-23CF-44E3-9099-C40C66FF867C}">
                  <a14:compatExt spid="_x0000_s123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9525</xdr:rowOff>
        </xdr:from>
        <xdr:to>
          <xdr:col>8</xdr:col>
          <xdr:colOff>9525</xdr:colOff>
          <xdr:row>6</xdr:row>
          <xdr:rowOff>180975</xdr:rowOff>
        </xdr:to>
        <xdr:sp macro="" textlink="">
          <xdr:nvSpPr>
            <xdr:cNvPr id="12352" name="Scroll Bar 64" hidden="1">
              <a:extLst>
                <a:ext uri="{63B3BB69-23CF-44E3-9099-C40C66FF867C}">
                  <a14:compatExt spid="_x0000_s123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9525</xdr:rowOff>
        </xdr:from>
        <xdr:to>
          <xdr:col>8</xdr:col>
          <xdr:colOff>9525</xdr:colOff>
          <xdr:row>8</xdr:row>
          <xdr:rowOff>180975</xdr:rowOff>
        </xdr:to>
        <xdr:sp macro="" textlink="">
          <xdr:nvSpPr>
            <xdr:cNvPr id="12354" name="Scroll Bar 66" hidden="1">
              <a:extLst>
                <a:ext uri="{63B3BB69-23CF-44E3-9099-C40C66FF867C}">
                  <a14:compatExt spid="_x0000_s1235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9525</xdr:rowOff>
        </xdr:from>
        <xdr:to>
          <xdr:col>8</xdr:col>
          <xdr:colOff>962025</xdr:colOff>
          <xdr:row>8</xdr:row>
          <xdr:rowOff>180975</xdr:rowOff>
        </xdr:to>
        <xdr:sp macro="" textlink="">
          <xdr:nvSpPr>
            <xdr:cNvPr id="12356" name="Scroll Bar 68" hidden="1">
              <a:extLst>
                <a:ext uri="{63B3BB69-23CF-44E3-9099-C40C66FF867C}">
                  <a14:compatExt spid="_x0000_s1235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9525</xdr:rowOff>
        </xdr:from>
        <xdr:to>
          <xdr:col>8</xdr:col>
          <xdr:colOff>9525</xdr:colOff>
          <xdr:row>10</xdr:row>
          <xdr:rowOff>180975</xdr:rowOff>
        </xdr:to>
        <xdr:sp macro="" textlink="">
          <xdr:nvSpPr>
            <xdr:cNvPr id="12357" name="Scroll Bar 69" hidden="1">
              <a:extLst>
                <a:ext uri="{63B3BB69-23CF-44E3-9099-C40C66FF867C}">
                  <a14:compatExt spid="_x0000_s1235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9525</xdr:colOff>
          <xdr:row>13</xdr:row>
          <xdr:rowOff>180975</xdr:rowOff>
        </xdr:to>
        <xdr:sp macro="" textlink="">
          <xdr:nvSpPr>
            <xdr:cNvPr id="12358" name="Scroll Bar 70" hidden="1">
              <a:extLst>
                <a:ext uri="{63B3BB69-23CF-44E3-9099-C40C66FF867C}">
                  <a14:compatExt spid="_x0000_s1235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xdr:row>
          <xdr:rowOff>9525</xdr:rowOff>
        </xdr:from>
        <xdr:to>
          <xdr:col>8</xdr:col>
          <xdr:colOff>9525</xdr:colOff>
          <xdr:row>14</xdr:row>
          <xdr:rowOff>180975</xdr:rowOff>
        </xdr:to>
        <xdr:sp macro="" textlink="">
          <xdr:nvSpPr>
            <xdr:cNvPr id="12359" name="Scroll Bar 71" hidden="1">
              <a:extLst>
                <a:ext uri="{63B3BB69-23CF-44E3-9099-C40C66FF867C}">
                  <a14:compatExt spid="_x0000_s1235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9525</xdr:rowOff>
        </xdr:from>
        <xdr:to>
          <xdr:col>8</xdr:col>
          <xdr:colOff>9525</xdr:colOff>
          <xdr:row>16</xdr:row>
          <xdr:rowOff>180975</xdr:rowOff>
        </xdr:to>
        <xdr:sp macro="" textlink="">
          <xdr:nvSpPr>
            <xdr:cNvPr id="12360" name="Scroll Bar 72" hidden="1">
              <a:extLst>
                <a:ext uri="{63B3BB69-23CF-44E3-9099-C40C66FF867C}">
                  <a14:compatExt spid="_x0000_s1236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9525</xdr:rowOff>
        </xdr:from>
        <xdr:to>
          <xdr:col>8</xdr:col>
          <xdr:colOff>9525</xdr:colOff>
          <xdr:row>18</xdr:row>
          <xdr:rowOff>180975</xdr:rowOff>
        </xdr:to>
        <xdr:sp macro="" textlink="">
          <xdr:nvSpPr>
            <xdr:cNvPr id="12361" name="Scroll Bar 73" hidden="1">
              <a:extLst>
                <a:ext uri="{63B3BB69-23CF-44E3-9099-C40C66FF867C}">
                  <a14:compatExt spid="_x0000_s1236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9525</xdr:rowOff>
        </xdr:from>
        <xdr:to>
          <xdr:col>8</xdr:col>
          <xdr:colOff>9525</xdr:colOff>
          <xdr:row>19</xdr:row>
          <xdr:rowOff>180975</xdr:rowOff>
        </xdr:to>
        <xdr:sp macro="" textlink="">
          <xdr:nvSpPr>
            <xdr:cNvPr id="12362" name="Scroll Bar 74" hidden="1">
              <a:extLst>
                <a:ext uri="{63B3BB69-23CF-44E3-9099-C40C66FF867C}">
                  <a14:compatExt spid="_x0000_s1236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9525</xdr:rowOff>
        </xdr:from>
        <xdr:to>
          <xdr:col>8</xdr:col>
          <xdr:colOff>9525</xdr:colOff>
          <xdr:row>21</xdr:row>
          <xdr:rowOff>180975</xdr:rowOff>
        </xdr:to>
        <xdr:sp macro="" textlink="">
          <xdr:nvSpPr>
            <xdr:cNvPr id="12364" name="Scroll Bar 76" hidden="1">
              <a:extLst>
                <a:ext uri="{63B3BB69-23CF-44E3-9099-C40C66FF867C}">
                  <a14:compatExt spid="_x0000_s1236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9525</xdr:rowOff>
        </xdr:from>
        <xdr:to>
          <xdr:col>8</xdr:col>
          <xdr:colOff>9525</xdr:colOff>
          <xdr:row>22</xdr:row>
          <xdr:rowOff>180975</xdr:rowOff>
        </xdr:to>
        <xdr:sp macro="" textlink="">
          <xdr:nvSpPr>
            <xdr:cNvPr id="12365" name="Scroll Bar 77" hidden="1">
              <a:extLst>
                <a:ext uri="{63B3BB69-23CF-44E3-9099-C40C66FF867C}">
                  <a14:compatExt spid="_x0000_s1236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9525</xdr:rowOff>
        </xdr:from>
        <xdr:to>
          <xdr:col>8</xdr:col>
          <xdr:colOff>9525</xdr:colOff>
          <xdr:row>23</xdr:row>
          <xdr:rowOff>180975</xdr:rowOff>
        </xdr:to>
        <xdr:sp macro="" textlink="">
          <xdr:nvSpPr>
            <xdr:cNvPr id="12366" name="Scroll Bar 78" hidden="1">
              <a:extLst>
                <a:ext uri="{63B3BB69-23CF-44E3-9099-C40C66FF867C}">
                  <a14:compatExt spid="_x0000_s1236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9525</xdr:rowOff>
        </xdr:from>
        <xdr:to>
          <xdr:col>8</xdr:col>
          <xdr:colOff>9525</xdr:colOff>
          <xdr:row>26</xdr:row>
          <xdr:rowOff>180975</xdr:rowOff>
        </xdr:to>
        <xdr:sp macro="" textlink="">
          <xdr:nvSpPr>
            <xdr:cNvPr id="12368" name="Scroll Bar 80" hidden="1">
              <a:extLst>
                <a:ext uri="{63B3BB69-23CF-44E3-9099-C40C66FF867C}">
                  <a14:compatExt spid="_x0000_s1236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9525</xdr:rowOff>
        </xdr:from>
        <xdr:to>
          <xdr:col>8</xdr:col>
          <xdr:colOff>9525</xdr:colOff>
          <xdr:row>27</xdr:row>
          <xdr:rowOff>180975</xdr:rowOff>
        </xdr:to>
        <xdr:sp macro="" textlink="">
          <xdr:nvSpPr>
            <xdr:cNvPr id="12369" name="Scroll Bar 81" hidden="1">
              <a:extLst>
                <a:ext uri="{63B3BB69-23CF-44E3-9099-C40C66FF867C}">
                  <a14:compatExt spid="_x0000_s1236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xdr:row>
          <xdr:rowOff>9525</xdr:rowOff>
        </xdr:from>
        <xdr:to>
          <xdr:col>8</xdr:col>
          <xdr:colOff>9525</xdr:colOff>
          <xdr:row>28</xdr:row>
          <xdr:rowOff>180975</xdr:rowOff>
        </xdr:to>
        <xdr:sp macro="" textlink="">
          <xdr:nvSpPr>
            <xdr:cNvPr id="12370" name="Scroll Bar 82" hidden="1">
              <a:extLst>
                <a:ext uri="{63B3BB69-23CF-44E3-9099-C40C66FF867C}">
                  <a14:compatExt spid="_x0000_s1237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9525</xdr:rowOff>
        </xdr:from>
        <xdr:to>
          <xdr:col>8</xdr:col>
          <xdr:colOff>962025</xdr:colOff>
          <xdr:row>10</xdr:row>
          <xdr:rowOff>180975</xdr:rowOff>
        </xdr:to>
        <xdr:sp macro="" textlink="">
          <xdr:nvSpPr>
            <xdr:cNvPr id="12371" name="Scroll Bar 83" hidden="1">
              <a:extLst>
                <a:ext uri="{63B3BB69-23CF-44E3-9099-C40C66FF867C}">
                  <a14:compatExt spid="_x0000_s1237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9525</xdr:rowOff>
        </xdr:from>
        <xdr:to>
          <xdr:col>8</xdr:col>
          <xdr:colOff>962025</xdr:colOff>
          <xdr:row>13</xdr:row>
          <xdr:rowOff>180975</xdr:rowOff>
        </xdr:to>
        <xdr:sp macro="" textlink="">
          <xdr:nvSpPr>
            <xdr:cNvPr id="12372" name="Scroll Bar 84" hidden="1">
              <a:extLst>
                <a:ext uri="{63B3BB69-23CF-44E3-9099-C40C66FF867C}">
                  <a14:compatExt spid="_x0000_s1237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8</xdr:col>
          <xdr:colOff>962025</xdr:colOff>
          <xdr:row>14</xdr:row>
          <xdr:rowOff>180975</xdr:rowOff>
        </xdr:to>
        <xdr:sp macro="" textlink="">
          <xdr:nvSpPr>
            <xdr:cNvPr id="12373" name="Scroll Bar 85" hidden="1">
              <a:extLst>
                <a:ext uri="{63B3BB69-23CF-44E3-9099-C40C66FF867C}">
                  <a14:compatExt spid="_x0000_s123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9525</xdr:rowOff>
        </xdr:from>
        <xdr:to>
          <xdr:col>8</xdr:col>
          <xdr:colOff>962025</xdr:colOff>
          <xdr:row>16</xdr:row>
          <xdr:rowOff>180975</xdr:rowOff>
        </xdr:to>
        <xdr:sp macro="" textlink="">
          <xdr:nvSpPr>
            <xdr:cNvPr id="12374" name="Scroll Bar 86" hidden="1">
              <a:extLst>
                <a:ext uri="{63B3BB69-23CF-44E3-9099-C40C66FF867C}">
                  <a14:compatExt spid="_x0000_s123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9525</xdr:rowOff>
        </xdr:from>
        <xdr:to>
          <xdr:col>8</xdr:col>
          <xdr:colOff>962025</xdr:colOff>
          <xdr:row>18</xdr:row>
          <xdr:rowOff>180975</xdr:rowOff>
        </xdr:to>
        <xdr:sp macro="" textlink="">
          <xdr:nvSpPr>
            <xdr:cNvPr id="12375" name="Scroll Bar 87" hidden="1">
              <a:extLst>
                <a:ext uri="{63B3BB69-23CF-44E3-9099-C40C66FF867C}">
                  <a14:compatExt spid="_x0000_s123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9525</xdr:rowOff>
        </xdr:from>
        <xdr:to>
          <xdr:col>8</xdr:col>
          <xdr:colOff>962025</xdr:colOff>
          <xdr:row>19</xdr:row>
          <xdr:rowOff>180975</xdr:rowOff>
        </xdr:to>
        <xdr:sp macro="" textlink="">
          <xdr:nvSpPr>
            <xdr:cNvPr id="12376" name="Scroll Bar 88" hidden="1">
              <a:extLst>
                <a:ext uri="{63B3BB69-23CF-44E3-9099-C40C66FF867C}">
                  <a14:compatExt spid="_x0000_s1237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9525</xdr:rowOff>
        </xdr:from>
        <xdr:to>
          <xdr:col>8</xdr:col>
          <xdr:colOff>962025</xdr:colOff>
          <xdr:row>21</xdr:row>
          <xdr:rowOff>180975</xdr:rowOff>
        </xdr:to>
        <xdr:sp macro="" textlink="">
          <xdr:nvSpPr>
            <xdr:cNvPr id="12378" name="Scroll Bar 90" hidden="1">
              <a:extLst>
                <a:ext uri="{63B3BB69-23CF-44E3-9099-C40C66FF867C}">
                  <a14:compatExt spid="_x0000_s1237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9525</xdr:rowOff>
        </xdr:from>
        <xdr:to>
          <xdr:col>8</xdr:col>
          <xdr:colOff>962025</xdr:colOff>
          <xdr:row>22</xdr:row>
          <xdr:rowOff>180975</xdr:rowOff>
        </xdr:to>
        <xdr:sp macro="" textlink="">
          <xdr:nvSpPr>
            <xdr:cNvPr id="12379" name="Scroll Bar 91" hidden="1">
              <a:extLst>
                <a:ext uri="{63B3BB69-23CF-44E3-9099-C40C66FF867C}">
                  <a14:compatExt spid="_x0000_s1237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9525</xdr:rowOff>
        </xdr:from>
        <xdr:to>
          <xdr:col>8</xdr:col>
          <xdr:colOff>962025</xdr:colOff>
          <xdr:row>23</xdr:row>
          <xdr:rowOff>180975</xdr:rowOff>
        </xdr:to>
        <xdr:sp macro="" textlink="">
          <xdr:nvSpPr>
            <xdr:cNvPr id="12380" name="Scroll Bar 92" hidden="1">
              <a:extLst>
                <a:ext uri="{63B3BB69-23CF-44E3-9099-C40C66FF867C}">
                  <a14:compatExt spid="_x0000_s1238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9525</xdr:rowOff>
        </xdr:from>
        <xdr:to>
          <xdr:col>8</xdr:col>
          <xdr:colOff>962025</xdr:colOff>
          <xdr:row>26</xdr:row>
          <xdr:rowOff>180975</xdr:rowOff>
        </xdr:to>
        <xdr:sp macro="" textlink="">
          <xdr:nvSpPr>
            <xdr:cNvPr id="12382" name="Scroll Bar 94" hidden="1">
              <a:extLst>
                <a:ext uri="{63B3BB69-23CF-44E3-9099-C40C66FF867C}">
                  <a14:compatExt spid="_x0000_s1238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9525</xdr:rowOff>
        </xdr:from>
        <xdr:to>
          <xdr:col>8</xdr:col>
          <xdr:colOff>962025</xdr:colOff>
          <xdr:row>27</xdr:row>
          <xdr:rowOff>180975</xdr:rowOff>
        </xdr:to>
        <xdr:sp macro="" textlink="">
          <xdr:nvSpPr>
            <xdr:cNvPr id="12383" name="Scroll Bar 95" hidden="1">
              <a:extLst>
                <a:ext uri="{63B3BB69-23CF-44E3-9099-C40C66FF867C}">
                  <a14:compatExt spid="_x0000_s1238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9525</xdr:rowOff>
        </xdr:from>
        <xdr:to>
          <xdr:col>8</xdr:col>
          <xdr:colOff>962025</xdr:colOff>
          <xdr:row>28</xdr:row>
          <xdr:rowOff>180975</xdr:rowOff>
        </xdr:to>
        <xdr:sp macro="" textlink="">
          <xdr:nvSpPr>
            <xdr:cNvPr id="12384" name="Scroll Bar 96" hidden="1">
              <a:extLst>
                <a:ext uri="{63B3BB69-23CF-44E3-9099-C40C66FF867C}">
                  <a14:compatExt spid="_x0000_s1238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9525</xdr:rowOff>
        </xdr:from>
        <xdr:to>
          <xdr:col>8</xdr:col>
          <xdr:colOff>9525</xdr:colOff>
          <xdr:row>32</xdr:row>
          <xdr:rowOff>180975</xdr:rowOff>
        </xdr:to>
        <xdr:sp macro="" textlink="">
          <xdr:nvSpPr>
            <xdr:cNvPr id="12385" name="Scroll Bar 97" hidden="1">
              <a:extLst>
                <a:ext uri="{63B3BB69-23CF-44E3-9099-C40C66FF867C}">
                  <a14:compatExt spid="_x0000_s1238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9525</xdr:rowOff>
        </xdr:from>
        <xdr:to>
          <xdr:col>8</xdr:col>
          <xdr:colOff>9525</xdr:colOff>
          <xdr:row>33</xdr:row>
          <xdr:rowOff>180975</xdr:rowOff>
        </xdr:to>
        <xdr:sp macro="" textlink="">
          <xdr:nvSpPr>
            <xdr:cNvPr id="12386" name="Scroll Bar 98" hidden="1">
              <a:extLst>
                <a:ext uri="{63B3BB69-23CF-44E3-9099-C40C66FF867C}">
                  <a14:compatExt spid="_x0000_s1238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9525</xdr:rowOff>
        </xdr:from>
        <xdr:to>
          <xdr:col>8</xdr:col>
          <xdr:colOff>9525</xdr:colOff>
          <xdr:row>34</xdr:row>
          <xdr:rowOff>180975</xdr:rowOff>
        </xdr:to>
        <xdr:sp macro="" textlink="">
          <xdr:nvSpPr>
            <xdr:cNvPr id="12387" name="Scroll Bar 99" hidden="1">
              <a:extLst>
                <a:ext uri="{63B3BB69-23CF-44E3-9099-C40C66FF867C}">
                  <a14:compatExt spid="_x0000_s1238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9525</xdr:rowOff>
        </xdr:from>
        <xdr:to>
          <xdr:col>8</xdr:col>
          <xdr:colOff>9525</xdr:colOff>
          <xdr:row>37</xdr:row>
          <xdr:rowOff>180975</xdr:rowOff>
        </xdr:to>
        <xdr:sp macro="" textlink="">
          <xdr:nvSpPr>
            <xdr:cNvPr id="12389" name="Scroll Bar 101" hidden="1">
              <a:extLst>
                <a:ext uri="{63B3BB69-23CF-44E3-9099-C40C66FF867C}">
                  <a14:compatExt spid="_x0000_s1238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9525</xdr:rowOff>
        </xdr:from>
        <xdr:to>
          <xdr:col>8</xdr:col>
          <xdr:colOff>9525</xdr:colOff>
          <xdr:row>38</xdr:row>
          <xdr:rowOff>180975</xdr:rowOff>
        </xdr:to>
        <xdr:sp macro="" textlink="">
          <xdr:nvSpPr>
            <xdr:cNvPr id="12390" name="Scroll Bar 102" hidden="1">
              <a:extLst>
                <a:ext uri="{63B3BB69-23CF-44E3-9099-C40C66FF867C}">
                  <a14:compatExt spid="_x0000_s123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9525</xdr:rowOff>
        </xdr:from>
        <xdr:to>
          <xdr:col>8</xdr:col>
          <xdr:colOff>9525</xdr:colOff>
          <xdr:row>40</xdr:row>
          <xdr:rowOff>180975</xdr:rowOff>
        </xdr:to>
        <xdr:sp macro="" textlink="">
          <xdr:nvSpPr>
            <xdr:cNvPr id="12391" name="Scroll Bar 103" hidden="1">
              <a:extLst>
                <a:ext uri="{63B3BB69-23CF-44E3-9099-C40C66FF867C}">
                  <a14:compatExt spid="_x0000_s1239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9525</xdr:rowOff>
        </xdr:from>
        <xdr:to>
          <xdr:col>8</xdr:col>
          <xdr:colOff>9525</xdr:colOff>
          <xdr:row>41</xdr:row>
          <xdr:rowOff>180975</xdr:rowOff>
        </xdr:to>
        <xdr:sp macro="" textlink="">
          <xdr:nvSpPr>
            <xdr:cNvPr id="12392" name="Scroll Bar 104" hidden="1">
              <a:extLst>
                <a:ext uri="{63B3BB69-23CF-44E3-9099-C40C66FF867C}">
                  <a14:compatExt spid="_x0000_s1239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44</xdr:row>
          <xdr:rowOff>9525</xdr:rowOff>
        </xdr:from>
        <xdr:to>
          <xdr:col>8</xdr:col>
          <xdr:colOff>9525</xdr:colOff>
          <xdr:row>44</xdr:row>
          <xdr:rowOff>180975</xdr:rowOff>
        </xdr:to>
        <xdr:sp macro="" textlink="">
          <xdr:nvSpPr>
            <xdr:cNvPr id="12393" name="Scroll Bar 105" hidden="1">
              <a:extLst>
                <a:ext uri="{63B3BB69-23CF-44E3-9099-C40C66FF867C}">
                  <a14:compatExt spid="_x0000_s1239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48</xdr:row>
          <xdr:rowOff>9525</xdr:rowOff>
        </xdr:from>
        <xdr:to>
          <xdr:col>8</xdr:col>
          <xdr:colOff>9525</xdr:colOff>
          <xdr:row>48</xdr:row>
          <xdr:rowOff>180975</xdr:rowOff>
        </xdr:to>
        <xdr:sp macro="" textlink="">
          <xdr:nvSpPr>
            <xdr:cNvPr id="12394" name="Scroll Bar 106" hidden="1">
              <a:extLst>
                <a:ext uri="{63B3BB69-23CF-44E3-9099-C40C66FF867C}">
                  <a14:compatExt spid="_x0000_s1239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8</xdr:col>
          <xdr:colOff>962025</xdr:colOff>
          <xdr:row>32</xdr:row>
          <xdr:rowOff>180975</xdr:rowOff>
        </xdr:to>
        <xdr:sp macro="" textlink="">
          <xdr:nvSpPr>
            <xdr:cNvPr id="12395" name="Scroll Bar 107" hidden="1">
              <a:extLst>
                <a:ext uri="{63B3BB69-23CF-44E3-9099-C40C66FF867C}">
                  <a14:compatExt spid="_x0000_s1239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9525</xdr:rowOff>
        </xdr:from>
        <xdr:to>
          <xdr:col>8</xdr:col>
          <xdr:colOff>962025</xdr:colOff>
          <xdr:row>33</xdr:row>
          <xdr:rowOff>180975</xdr:rowOff>
        </xdr:to>
        <xdr:sp macro="" textlink="">
          <xdr:nvSpPr>
            <xdr:cNvPr id="12396" name="Scroll Bar 108" hidden="1">
              <a:extLst>
                <a:ext uri="{63B3BB69-23CF-44E3-9099-C40C66FF867C}">
                  <a14:compatExt spid="_x0000_s1239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9525</xdr:rowOff>
        </xdr:from>
        <xdr:to>
          <xdr:col>8</xdr:col>
          <xdr:colOff>962025</xdr:colOff>
          <xdr:row>34</xdr:row>
          <xdr:rowOff>180975</xdr:rowOff>
        </xdr:to>
        <xdr:sp macro="" textlink="">
          <xdr:nvSpPr>
            <xdr:cNvPr id="12397" name="Scroll Bar 109" hidden="1">
              <a:extLst>
                <a:ext uri="{63B3BB69-23CF-44E3-9099-C40C66FF867C}">
                  <a14:compatExt spid="_x0000_s1239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9525</xdr:rowOff>
        </xdr:from>
        <xdr:to>
          <xdr:col>8</xdr:col>
          <xdr:colOff>962025</xdr:colOff>
          <xdr:row>37</xdr:row>
          <xdr:rowOff>180975</xdr:rowOff>
        </xdr:to>
        <xdr:sp macro="" textlink="">
          <xdr:nvSpPr>
            <xdr:cNvPr id="12399" name="Scroll Bar 111" hidden="1">
              <a:extLst>
                <a:ext uri="{63B3BB69-23CF-44E3-9099-C40C66FF867C}">
                  <a14:compatExt spid="_x0000_s1239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9525</xdr:rowOff>
        </xdr:from>
        <xdr:to>
          <xdr:col>8</xdr:col>
          <xdr:colOff>962025</xdr:colOff>
          <xdr:row>38</xdr:row>
          <xdr:rowOff>180975</xdr:rowOff>
        </xdr:to>
        <xdr:sp macro="" textlink="">
          <xdr:nvSpPr>
            <xdr:cNvPr id="12400" name="Scroll Bar 112" hidden="1">
              <a:extLst>
                <a:ext uri="{63B3BB69-23CF-44E3-9099-C40C66FF867C}">
                  <a14:compatExt spid="_x0000_s124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9525</xdr:rowOff>
        </xdr:from>
        <xdr:to>
          <xdr:col>8</xdr:col>
          <xdr:colOff>962025</xdr:colOff>
          <xdr:row>40</xdr:row>
          <xdr:rowOff>180975</xdr:rowOff>
        </xdr:to>
        <xdr:sp macro="" textlink="">
          <xdr:nvSpPr>
            <xdr:cNvPr id="12401" name="Scroll Bar 113" hidden="1">
              <a:extLst>
                <a:ext uri="{63B3BB69-23CF-44E3-9099-C40C66FF867C}">
                  <a14:compatExt spid="_x0000_s1240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9525</xdr:rowOff>
        </xdr:from>
        <xdr:to>
          <xdr:col>8</xdr:col>
          <xdr:colOff>962025</xdr:colOff>
          <xdr:row>41</xdr:row>
          <xdr:rowOff>180975</xdr:rowOff>
        </xdr:to>
        <xdr:sp macro="" textlink="">
          <xdr:nvSpPr>
            <xdr:cNvPr id="12402" name="Scroll Bar 114" hidden="1">
              <a:extLst>
                <a:ext uri="{63B3BB69-23CF-44E3-9099-C40C66FF867C}">
                  <a14:compatExt spid="_x0000_s1240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9525</xdr:rowOff>
        </xdr:from>
        <xdr:to>
          <xdr:col>8</xdr:col>
          <xdr:colOff>962025</xdr:colOff>
          <xdr:row>44</xdr:row>
          <xdr:rowOff>180975</xdr:rowOff>
        </xdr:to>
        <xdr:sp macro="" textlink="">
          <xdr:nvSpPr>
            <xdr:cNvPr id="12403" name="Scroll Bar 115" hidden="1">
              <a:extLst>
                <a:ext uri="{63B3BB69-23CF-44E3-9099-C40C66FF867C}">
                  <a14:compatExt spid="_x0000_s1240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48</xdr:row>
          <xdr:rowOff>9525</xdr:rowOff>
        </xdr:from>
        <xdr:to>
          <xdr:col>8</xdr:col>
          <xdr:colOff>962025</xdr:colOff>
          <xdr:row>48</xdr:row>
          <xdr:rowOff>180975</xdr:rowOff>
        </xdr:to>
        <xdr:sp macro="" textlink="">
          <xdr:nvSpPr>
            <xdr:cNvPr id="12404" name="Scroll Bar 116" hidden="1">
              <a:extLst>
                <a:ext uri="{63B3BB69-23CF-44E3-9099-C40C66FF867C}">
                  <a14:compatExt spid="_x0000_s1240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45</xdr:row>
          <xdr:rowOff>9525</xdr:rowOff>
        </xdr:from>
        <xdr:to>
          <xdr:col>8</xdr:col>
          <xdr:colOff>9525</xdr:colOff>
          <xdr:row>45</xdr:row>
          <xdr:rowOff>180975</xdr:rowOff>
        </xdr:to>
        <xdr:sp macro="" textlink="">
          <xdr:nvSpPr>
            <xdr:cNvPr id="12407" name="Scroll Bar 119" hidden="1">
              <a:extLst>
                <a:ext uri="{63B3BB69-23CF-44E3-9099-C40C66FF867C}">
                  <a14:compatExt spid="_x0000_s1240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9525</xdr:rowOff>
        </xdr:from>
        <xdr:to>
          <xdr:col>8</xdr:col>
          <xdr:colOff>962025</xdr:colOff>
          <xdr:row>45</xdr:row>
          <xdr:rowOff>180975</xdr:rowOff>
        </xdr:to>
        <xdr:sp macro="" textlink="">
          <xdr:nvSpPr>
            <xdr:cNvPr id="12408" name="Scroll Bar 120" hidden="1">
              <a:extLst>
                <a:ext uri="{63B3BB69-23CF-44E3-9099-C40C66FF867C}">
                  <a14:compatExt spid="_x0000_s1240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53</xdr:row>
          <xdr:rowOff>9525</xdr:rowOff>
        </xdr:from>
        <xdr:to>
          <xdr:col>8</xdr:col>
          <xdr:colOff>9525</xdr:colOff>
          <xdr:row>53</xdr:row>
          <xdr:rowOff>180975</xdr:rowOff>
        </xdr:to>
        <xdr:sp macro="" textlink="">
          <xdr:nvSpPr>
            <xdr:cNvPr id="12410" name="Scroll Bar 122" hidden="1">
              <a:extLst>
                <a:ext uri="{63B3BB69-23CF-44E3-9099-C40C66FF867C}">
                  <a14:compatExt spid="_x0000_s1241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55</xdr:row>
          <xdr:rowOff>9525</xdr:rowOff>
        </xdr:from>
        <xdr:to>
          <xdr:col>8</xdr:col>
          <xdr:colOff>9525</xdr:colOff>
          <xdr:row>55</xdr:row>
          <xdr:rowOff>180975</xdr:rowOff>
        </xdr:to>
        <xdr:sp macro="" textlink="">
          <xdr:nvSpPr>
            <xdr:cNvPr id="12411" name="Scroll Bar 123" hidden="1">
              <a:extLst>
                <a:ext uri="{63B3BB69-23CF-44E3-9099-C40C66FF867C}">
                  <a14:compatExt spid="_x0000_s1241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9525</xdr:rowOff>
        </xdr:from>
        <xdr:to>
          <xdr:col>8</xdr:col>
          <xdr:colOff>9525</xdr:colOff>
          <xdr:row>54</xdr:row>
          <xdr:rowOff>180975</xdr:rowOff>
        </xdr:to>
        <xdr:sp macro="" textlink="">
          <xdr:nvSpPr>
            <xdr:cNvPr id="12412" name="Scroll Bar 124" hidden="1">
              <a:extLst>
                <a:ext uri="{63B3BB69-23CF-44E3-9099-C40C66FF867C}">
                  <a14:compatExt spid="_x0000_s1241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56</xdr:row>
          <xdr:rowOff>9525</xdr:rowOff>
        </xdr:from>
        <xdr:to>
          <xdr:col>8</xdr:col>
          <xdr:colOff>9525</xdr:colOff>
          <xdr:row>56</xdr:row>
          <xdr:rowOff>180975</xdr:rowOff>
        </xdr:to>
        <xdr:sp macro="" textlink="">
          <xdr:nvSpPr>
            <xdr:cNvPr id="12413" name="Scroll Bar 125" hidden="1">
              <a:extLst>
                <a:ext uri="{63B3BB69-23CF-44E3-9099-C40C66FF867C}">
                  <a14:compatExt spid="_x0000_s1241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57</xdr:row>
          <xdr:rowOff>9525</xdr:rowOff>
        </xdr:from>
        <xdr:to>
          <xdr:col>8</xdr:col>
          <xdr:colOff>9525</xdr:colOff>
          <xdr:row>57</xdr:row>
          <xdr:rowOff>180975</xdr:rowOff>
        </xdr:to>
        <xdr:sp macro="" textlink="">
          <xdr:nvSpPr>
            <xdr:cNvPr id="12414" name="Scroll Bar 126" hidden="1">
              <a:extLst>
                <a:ext uri="{63B3BB69-23CF-44E3-9099-C40C66FF867C}">
                  <a14:compatExt spid="_x0000_s1241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59</xdr:row>
          <xdr:rowOff>9525</xdr:rowOff>
        </xdr:from>
        <xdr:to>
          <xdr:col>8</xdr:col>
          <xdr:colOff>9525</xdr:colOff>
          <xdr:row>59</xdr:row>
          <xdr:rowOff>180975</xdr:rowOff>
        </xdr:to>
        <xdr:sp macro="" textlink="">
          <xdr:nvSpPr>
            <xdr:cNvPr id="12415" name="Scroll Bar 127" hidden="1">
              <a:extLst>
                <a:ext uri="{63B3BB69-23CF-44E3-9099-C40C66FF867C}">
                  <a14:compatExt spid="_x0000_s1241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60</xdr:row>
          <xdr:rowOff>9525</xdr:rowOff>
        </xdr:from>
        <xdr:to>
          <xdr:col>8</xdr:col>
          <xdr:colOff>9525</xdr:colOff>
          <xdr:row>60</xdr:row>
          <xdr:rowOff>180975</xdr:rowOff>
        </xdr:to>
        <xdr:sp macro="" textlink="">
          <xdr:nvSpPr>
            <xdr:cNvPr id="12416" name="Scroll Bar 128" hidden="1">
              <a:extLst>
                <a:ext uri="{63B3BB69-23CF-44E3-9099-C40C66FF867C}">
                  <a14:compatExt spid="_x0000_s1241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61</xdr:row>
          <xdr:rowOff>9525</xdr:rowOff>
        </xdr:from>
        <xdr:to>
          <xdr:col>8</xdr:col>
          <xdr:colOff>9525</xdr:colOff>
          <xdr:row>61</xdr:row>
          <xdr:rowOff>180975</xdr:rowOff>
        </xdr:to>
        <xdr:sp macro="" textlink="">
          <xdr:nvSpPr>
            <xdr:cNvPr id="12417" name="Scroll Bar 129" hidden="1">
              <a:extLst>
                <a:ext uri="{63B3BB69-23CF-44E3-9099-C40C66FF867C}">
                  <a14:compatExt spid="_x0000_s1241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9525</xdr:rowOff>
        </xdr:from>
        <xdr:to>
          <xdr:col>8</xdr:col>
          <xdr:colOff>962025</xdr:colOff>
          <xdr:row>53</xdr:row>
          <xdr:rowOff>180975</xdr:rowOff>
        </xdr:to>
        <xdr:sp macro="" textlink="">
          <xdr:nvSpPr>
            <xdr:cNvPr id="12419" name="Scroll Bar 131" hidden="1">
              <a:extLst>
                <a:ext uri="{63B3BB69-23CF-44E3-9099-C40C66FF867C}">
                  <a14:compatExt spid="_x0000_s1241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9525</xdr:rowOff>
        </xdr:from>
        <xdr:to>
          <xdr:col>8</xdr:col>
          <xdr:colOff>962025</xdr:colOff>
          <xdr:row>55</xdr:row>
          <xdr:rowOff>180975</xdr:rowOff>
        </xdr:to>
        <xdr:sp macro="" textlink="">
          <xdr:nvSpPr>
            <xdr:cNvPr id="12420" name="Scroll Bar 132" hidden="1">
              <a:extLst>
                <a:ext uri="{63B3BB69-23CF-44E3-9099-C40C66FF867C}">
                  <a14:compatExt spid="_x0000_s1242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9525</xdr:rowOff>
        </xdr:from>
        <xdr:to>
          <xdr:col>8</xdr:col>
          <xdr:colOff>962025</xdr:colOff>
          <xdr:row>54</xdr:row>
          <xdr:rowOff>180975</xdr:rowOff>
        </xdr:to>
        <xdr:sp macro="" textlink="">
          <xdr:nvSpPr>
            <xdr:cNvPr id="12421" name="Scroll Bar 133" hidden="1">
              <a:extLst>
                <a:ext uri="{63B3BB69-23CF-44E3-9099-C40C66FF867C}">
                  <a14:compatExt spid="_x0000_s124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9525</xdr:rowOff>
        </xdr:from>
        <xdr:to>
          <xdr:col>8</xdr:col>
          <xdr:colOff>962025</xdr:colOff>
          <xdr:row>56</xdr:row>
          <xdr:rowOff>180975</xdr:rowOff>
        </xdr:to>
        <xdr:sp macro="" textlink="">
          <xdr:nvSpPr>
            <xdr:cNvPr id="12422" name="Scroll Bar 134" hidden="1">
              <a:extLst>
                <a:ext uri="{63B3BB69-23CF-44E3-9099-C40C66FF867C}">
                  <a14:compatExt spid="_x0000_s124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9525</xdr:rowOff>
        </xdr:from>
        <xdr:to>
          <xdr:col>8</xdr:col>
          <xdr:colOff>962025</xdr:colOff>
          <xdr:row>57</xdr:row>
          <xdr:rowOff>180975</xdr:rowOff>
        </xdr:to>
        <xdr:sp macro="" textlink="">
          <xdr:nvSpPr>
            <xdr:cNvPr id="12423" name="Scroll Bar 135" hidden="1">
              <a:extLst>
                <a:ext uri="{63B3BB69-23CF-44E3-9099-C40C66FF867C}">
                  <a14:compatExt spid="_x0000_s124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59</xdr:row>
          <xdr:rowOff>9525</xdr:rowOff>
        </xdr:from>
        <xdr:to>
          <xdr:col>8</xdr:col>
          <xdr:colOff>962025</xdr:colOff>
          <xdr:row>59</xdr:row>
          <xdr:rowOff>180975</xdr:rowOff>
        </xdr:to>
        <xdr:sp macro="" textlink="">
          <xdr:nvSpPr>
            <xdr:cNvPr id="12424" name="Scroll Bar 136" hidden="1">
              <a:extLst>
                <a:ext uri="{63B3BB69-23CF-44E3-9099-C40C66FF867C}">
                  <a14:compatExt spid="_x0000_s1242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9525</xdr:rowOff>
        </xdr:from>
        <xdr:to>
          <xdr:col>8</xdr:col>
          <xdr:colOff>962025</xdr:colOff>
          <xdr:row>60</xdr:row>
          <xdr:rowOff>180975</xdr:rowOff>
        </xdr:to>
        <xdr:sp macro="" textlink="">
          <xdr:nvSpPr>
            <xdr:cNvPr id="12425" name="Scroll Bar 137" hidden="1">
              <a:extLst>
                <a:ext uri="{63B3BB69-23CF-44E3-9099-C40C66FF867C}">
                  <a14:compatExt spid="_x0000_s124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61</xdr:row>
          <xdr:rowOff>9525</xdr:rowOff>
        </xdr:from>
        <xdr:to>
          <xdr:col>8</xdr:col>
          <xdr:colOff>962025</xdr:colOff>
          <xdr:row>61</xdr:row>
          <xdr:rowOff>180975</xdr:rowOff>
        </xdr:to>
        <xdr:sp macro="" textlink="">
          <xdr:nvSpPr>
            <xdr:cNvPr id="12426" name="Scroll Bar 138" hidden="1">
              <a:extLst>
                <a:ext uri="{63B3BB69-23CF-44E3-9099-C40C66FF867C}">
                  <a14:compatExt spid="_x0000_s124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68</xdr:row>
          <xdr:rowOff>9525</xdr:rowOff>
        </xdr:from>
        <xdr:to>
          <xdr:col>8</xdr:col>
          <xdr:colOff>9525</xdr:colOff>
          <xdr:row>68</xdr:row>
          <xdr:rowOff>180975</xdr:rowOff>
        </xdr:to>
        <xdr:sp macro="" textlink="">
          <xdr:nvSpPr>
            <xdr:cNvPr id="12428" name="Scroll Bar 140" hidden="1">
              <a:extLst>
                <a:ext uri="{63B3BB69-23CF-44E3-9099-C40C66FF867C}">
                  <a14:compatExt spid="_x0000_s1242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69</xdr:row>
          <xdr:rowOff>9525</xdr:rowOff>
        </xdr:from>
        <xdr:to>
          <xdr:col>8</xdr:col>
          <xdr:colOff>9525</xdr:colOff>
          <xdr:row>69</xdr:row>
          <xdr:rowOff>180975</xdr:rowOff>
        </xdr:to>
        <xdr:sp macro="" textlink="">
          <xdr:nvSpPr>
            <xdr:cNvPr id="12429" name="Scroll Bar 141" hidden="1">
              <a:extLst>
                <a:ext uri="{63B3BB69-23CF-44E3-9099-C40C66FF867C}">
                  <a14:compatExt spid="_x0000_s124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74</xdr:row>
          <xdr:rowOff>9525</xdr:rowOff>
        </xdr:from>
        <xdr:to>
          <xdr:col>8</xdr:col>
          <xdr:colOff>9525</xdr:colOff>
          <xdr:row>74</xdr:row>
          <xdr:rowOff>180975</xdr:rowOff>
        </xdr:to>
        <xdr:sp macro="" textlink="">
          <xdr:nvSpPr>
            <xdr:cNvPr id="12432" name="Scroll Bar 144" hidden="1">
              <a:extLst>
                <a:ext uri="{63B3BB69-23CF-44E3-9099-C40C66FF867C}">
                  <a14:compatExt spid="_x0000_s124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9525</xdr:rowOff>
        </xdr:from>
        <xdr:to>
          <xdr:col>8</xdr:col>
          <xdr:colOff>9525</xdr:colOff>
          <xdr:row>76</xdr:row>
          <xdr:rowOff>180975</xdr:rowOff>
        </xdr:to>
        <xdr:sp macro="" textlink="">
          <xdr:nvSpPr>
            <xdr:cNvPr id="12433" name="Scroll Bar 145" hidden="1">
              <a:extLst>
                <a:ext uri="{63B3BB69-23CF-44E3-9099-C40C66FF867C}">
                  <a14:compatExt spid="_x0000_s124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101</xdr:row>
          <xdr:rowOff>9525</xdr:rowOff>
        </xdr:from>
        <xdr:to>
          <xdr:col>8</xdr:col>
          <xdr:colOff>9525</xdr:colOff>
          <xdr:row>101</xdr:row>
          <xdr:rowOff>180975</xdr:rowOff>
        </xdr:to>
        <xdr:sp macro="" textlink="">
          <xdr:nvSpPr>
            <xdr:cNvPr id="12434" name="Scroll Bar 146" hidden="1">
              <a:extLst>
                <a:ext uri="{63B3BB69-23CF-44E3-9099-C40C66FF867C}">
                  <a14:compatExt spid="_x0000_s1243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9525</xdr:rowOff>
        </xdr:from>
        <xdr:to>
          <xdr:col>8</xdr:col>
          <xdr:colOff>962025</xdr:colOff>
          <xdr:row>68</xdr:row>
          <xdr:rowOff>180975</xdr:rowOff>
        </xdr:to>
        <xdr:sp macro="" textlink="">
          <xdr:nvSpPr>
            <xdr:cNvPr id="12435" name="Scroll Bar 147" hidden="1">
              <a:extLst>
                <a:ext uri="{63B3BB69-23CF-44E3-9099-C40C66FF867C}">
                  <a14:compatExt spid="_x0000_s124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69</xdr:row>
          <xdr:rowOff>9525</xdr:rowOff>
        </xdr:from>
        <xdr:to>
          <xdr:col>8</xdr:col>
          <xdr:colOff>962025</xdr:colOff>
          <xdr:row>69</xdr:row>
          <xdr:rowOff>180975</xdr:rowOff>
        </xdr:to>
        <xdr:sp macro="" textlink="">
          <xdr:nvSpPr>
            <xdr:cNvPr id="12436" name="Scroll Bar 148" hidden="1">
              <a:extLst>
                <a:ext uri="{63B3BB69-23CF-44E3-9099-C40C66FF867C}">
                  <a14:compatExt spid="_x0000_s1243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74</xdr:row>
          <xdr:rowOff>9525</xdr:rowOff>
        </xdr:from>
        <xdr:to>
          <xdr:col>8</xdr:col>
          <xdr:colOff>962025</xdr:colOff>
          <xdr:row>74</xdr:row>
          <xdr:rowOff>180975</xdr:rowOff>
        </xdr:to>
        <xdr:sp macro="" textlink="">
          <xdr:nvSpPr>
            <xdr:cNvPr id="12439" name="Scroll Bar 151" hidden="1">
              <a:extLst>
                <a:ext uri="{63B3BB69-23CF-44E3-9099-C40C66FF867C}">
                  <a14:compatExt spid="_x0000_s1243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9525</xdr:rowOff>
        </xdr:from>
        <xdr:to>
          <xdr:col>8</xdr:col>
          <xdr:colOff>962025</xdr:colOff>
          <xdr:row>76</xdr:row>
          <xdr:rowOff>180975</xdr:rowOff>
        </xdr:to>
        <xdr:sp macro="" textlink="">
          <xdr:nvSpPr>
            <xdr:cNvPr id="12440" name="Scroll Bar 152" hidden="1">
              <a:extLst>
                <a:ext uri="{63B3BB69-23CF-44E3-9099-C40C66FF867C}">
                  <a14:compatExt spid="_x0000_s1244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101</xdr:row>
          <xdr:rowOff>9525</xdr:rowOff>
        </xdr:from>
        <xdr:to>
          <xdr:col>8</xdr:col>
          <xdr:colOff>962025</xdr:colOff>
          <xdr:row>101</xdr:row>
          <xdr:rowOff>180975</xdr:rowOff>
        </xdr:to>
        <xdr:sp macro="" textlink="">
          <xdr:nvSpPr>
            <xdr:cNvPr id="12441" name="Scroll Bar 153" hidden="1">
              <a:extLst>
                <a:ext uri="{63B3BB69-23CF-44E3-9099-C40C66FF867C}">
                  <a14:compatExt spid="_x0000_s1244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80</xdr:row>
          <xdr:rowOff>9525</xdr:rowOff>
        </xdr:from>
        <xdr:to>
          <xdr:col>8</xdr:col>
          <xdr:colOff>9525</xdr:colOff>
          <xdr:row>80</xdr:row>
          <xdr:rowOff>180975</xdr:rowOff>
        </xdr:to>
        <xdr:sp macro="" textlink="">
          <xdr:nvSpPr>
            <xdr:cNvPr id="12442" name="Scroll Bar 154" hidden="1">
              <a:extLst>
                <a:ext uri="{63B3BB69-23CF-44E3-9099-C40C66FF867C}">
                  <a14:compatExt spid="_x0000_s1244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80</xdr:row>
          <xdr:rowOff>9525</xdr:rowOff>
        </xdr:from>
        <xdr:to>
          <xdr:col>8</xdr:col>
          <xdr:colOff>962025</xdr:colOff>
          <xdr:row>80</xdr:row>
          <xdr:rowOff>180975</xdr:rowOff>
        </xdr:to>
        <xdr:sp macro="" textlink="">
          <xdr:nvSpPr>
            <xdr:cNvPr id="12443" name="Scroll Bar 155" hidden="1">
              <a:extLst>
                <a:ext uri="{63B3BB69-23CF-44E3-9099-C40C66FF867C}">
                  <a14:compatExt spid="_x0000_s124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81</xdr:row>
          <xdr:rowOff>9525</xdr:rowOff>
        </xdr:from>
        <xdr:to>
          <xdr:col>8</xdr:col>
          <xdr:colOff>9525</xdr:colOff>
          <xdr:row>81</xdr:row>
          <xdr:rowOff>180975</xdr:rowOff>
        </xdr:to>
        <xdr:sp macro="" textlink="">
          <xdr:nvSpPr>
            <xdr:cNvPr id="12444" name="Scroll Bar 156" hidden="1">
              <a:extLst>
                <a:ext uri="{63B3BB69-23CF-44E3-9099-C40C66FF867C}">
                  <a14:compatExt spid="_x0000_s124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9525</xdr:rowOff>
        </xdr:from>
        <xdr:to>
          <xdr:col>8</xdr:col>
          <xdr:colOff>9525</xdr:colOff>
          <xdr:row>83</xdr:row>
          <xdr:rowOff>180975</xdr:rowOff>
        </xdr:to>
        <xdr:sp macro="" textlink="">
          <xdr:nvSpPr>
            <xdr:cNvPr id="12445" name="Scroll Bar 157" hidden="1">
              <a:extLst>
                <a:ext uri="{63B3BB69-23CF-44E3-9099-C40C66FF867C}">
                  <a14:compatExt spid="_x0000_s1244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84</xdr:row>
          <xdr:rowOff>9525</xdr:rowOff>
        </xdr:from>
        <xdr:to>
          <xdr:col>8</xdr:col>
          <xdr:colOff>9525</xdr:colOff>
          <xdr:row>84</xdr:row>
          <xdr:rowOff>180975</xdr:rowOff>
        </xdr:to>
        <xdr:sp macro="" textlink="">
          <xdr:nvSpPr>
            <xdr:cNvPr id="12446" name="Scroll Bar 158" hidden="1">
              <a:extLst>
                <a:ext uri="{63B3BB69-23CF-44E3-9099-C40C66FF867C}">
                  <a14:compatExt spid="_x0000_s1244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85</xdr:row>
          <xdr:rowOff>9525</xdr:rowOff>
        </xdr:from>
        <xdr:to>
          <xdr:col>8</xdr:col>
          <xdr:colOff>9525</xdr:colOff>
          <xdr:row>85</xdr:row>
          <xdr:rowOff>180975</xdr:rowOff>
        </xdr:to>
        <xdr:sp macro="" textlink="">
          <xdr:nvSpPr>
            <xdr:cNvPr id="12447" name="Scroll Bar 159" hidden="1">
              <a:extLst>
                <a:ext uri="{63B3BB69-23CF-44E3-9099-C40C66FF867C}">
                  <a14:compatExt spid="_x0000_s1244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86</xdr:row>
          <xdr:rowOff>9525</xdr:rowOff>
        </xdr:from>
        <xdr:to>
          <xdr:col>8</xdr:col>
          <xdr:colOff>9525</xdr:colOff>
          <xdr:row>86</xdr:row>
          <xdr:rowOff>180975</xdr:rowOff>
        </xdr:to>
        <xdr:sp macro="" textlink="">
          <xdr:nvSpPr>
            <xdr:cNvPr id="12448" name="Scroll Bar 160" hidden="1">
              <a:extLst>
                <a:ext uri="{63B3BB69-23CF-44E3-9099-C40C66FF867C}">
                  <a14:compatExt spid="_x0000_s1244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93</xdr:row>
          <xdr:rowOff>9525</xdr:rowOff>
        </xdr:from>
        <xdr:to>
          <xdr:col>8</xdr:col>
          <xdr:colOff>9525</xdr:colOff>
          <xdr:row>93</xdr:row>
          <xdr:rowOff>180975</xdr:rowOff>
        </xdr:to>
        <xdr:sp macro="" textlink="">
          <xdr:nvSpPr>
            <xdr:cNvPr id="12451" name="Scroll Bar 163" hidden="1">
              <a:extLst>
                <a:ext uri="{63B3BB69-23CF-44E3-9099-C40C66FF867C}">
                  <a14:compatExt spid="_x0000_s124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94</xdr:row>
          <xdr:rowOff>9525</xdr:rowOff>
        </xdr:from>
        <xdr:to>
          <xdr:col>8</xdr:col>
          <xdr:colOff>9525</xdr:colOff>
          <xdr:row>94</xdr:row>
          <xdr:rowOff>180975</xdr:rowOff>
        </xdr:to>
        <xdr:sp macro="" textlink="">
          <xdr:nvSpPr>
            <xdr:cNvPr id="12452" name="Scroll Bar 164" hidden="1">
              <a:extLst>
                <a:ext uri="{63B3BB69-23CF-44E3-9099-C40C66FF867C}">
                  <a14:compatExt spid="_x0000_s124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95</xdr:row>
          <xdr:rowOff>9525</xdr:rowOff>
        </xdr:from>
        <xdr:to>
          <xdr:col>8</xdr:col>
          <xdr:colOff>9525</xdr:colOff>
          <xdr:row>95</xdr:row>
          <xdr:rowOff>180975</xdr:rowOff>
        </xdr:to>
        <xdr:sp macro="" textlink="">
          <xdr:nvSpPr>
            <xdr:cNvPr id="12453" name="Scroll Bar 165" hidden="1">
              <a:extLst>
                <a:ext uri="{63B3BB69-23CF-44E3-9099-C40C66FF867C}">
                  <a14:compatExt spid="_x0000_s1245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96</xdr:row>
          <xdr:rowOff>9525</xdr:rowOff>
        </xdr:from>
        <xdr:to>
          <xdr:col>8</xdr:col>
          <xdr:colOff>9525</xdr:colOff>
          <xdr:row>96</xdr:row>
          <xdr:rowOff>180975</xdr:rowOff>
        </xdr:to>
        <xdr:sp macro="" textlink="">
          <xdr:nvSpPr>
            <xdr:cNvPr id="12454" name="Scroll Bar 166" hidden="1">
              <a:extLst>
                <a:ext uri="{63B3BB69-23CF-44E3-9099-C40C66FF867C}">
                  <a14:compatExt spid="_x0000_s1245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97</xdr:row>
          <xdr:rowOff>9525</xdr:rowOff>
        </xdr:from>
        <xdr:to>
          <xdr:col>8</xdr:col>
          <xdr:colOff>9525</xdr:colOff>
          <xdr:row>97</xdr:row>
          <xdr:rowOff>180975</xdr:rowOff>
        </xdr:to>
        <xdr:sp macro="" textlink="">
          <xdr:nvSpPr>
            <xdr:cNvPr id="12455" name="Scroll Bar 167" hidden="1">
              <a:extLst>
                <a:ext uri="{63B3BB69-23CF-44E3-9099-C40C66FF867C}">
                  <a14:compatExt spid="_x0000_s1245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89</xdr:row>
          <xdr:rowOff>9525</xdr:rowOff>
        </xdr:from>
        <xdr:to>
          <xdr:col>8</xdr:col>
          <xdr:colOff>9525</xdr:colOff>
          <xdr:row>89</xdr:row>
          <xdr:rowOff>180975</xdr:rowOff>
        </xdr:to>
        <xdr:sp macro="" textlink="">
          <xdr:nvSpPr>
            <xdr:cNvPr id="12456" name="Scroll Bar 168" hidden="1">
              <a:extLst>
                <a:ext uri="{63B3BB69-23CF-44E3-9099-C40C66FF867C}">
                  <a14:compatExt spid="_x0000_s1245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90</xdr:row>
          <xdr:rowOff>9525</xdr:rowOff>
        </xdr:from>
        <xdr:to>
          <xdr:col>8</xdr:col>
          <xdr:colOff>9525</xdr:colOff>
          <xdr:row>90</xdr:row>
          <xdr:rowOff>180975</xdr:rowOff>
        </xdr:to>
        <xdr:sp macro="" textlink="">
          <xdr:nvSpPr>
            <xdr:cNvPr id="12457" name="Scroll Bar 169" hidden="1">
              <a:extLst>
                <a:ext uri="{63B3BB69-23CF-44E3-9099-C40C66FF867C}">
                  <a14:compatExt spid="_x0000_s1245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9525</xdr:rowOff>
        </xdr:from>
        <xdr:to>
          <xdr:col>8</xdr:col>
          <xdr:colOff>9525</xdr:colOff>
          <xdr:row>91</xdr:row>
          <xdr:rowOff>180975</xdr:rowOff>
        </xdr:to>
        <xdr:sp macro="" textlink="">
          <xdr:nvSpPr>
            <xdr:cNvPr id="12458" name="Scroll Bar 170" hidden="1">
              <a:extLst>
                <a:ext uri="{63B3BB69-23CF-44E3-9099-C40C66FF867C}">
                  <a14:compatExt spid="_x0000_s1245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9525</xdr:rowOff>
        </xdr:from>
        <xdr:to>
          <xdr:col>8</xdr:col>
          <xdr:colOff>962025</xdr:colOff>
          <xdr:row>81</xdr:row>
          <xdr:rowOff>180975</xdr:rowOff>
        </xdr:to>
        <xdr:sp macro="" textlink="">
          <xdr:nvSpPr>
            <xdr:cNvPr id="12459" name="Scroll Bar 171" hidden="1">
              <a:extLst>
                <a:ext uri="{63B3BB69-23CF-44E3-9099-C40C66FF867C}">
                  <a14:compatExt spid="_x0000_s1245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83</xdr:row>
          <xdr:rowOff>9525</xdr:rowOff>
        </xdr:from>
        <xdr:to>
          <xdr:col>8</xdr:col>
          <xdr:colOff>962025</xdr:colOff>
          <xdr:row>83</xdr:row>
          <xdr:rowOff>180975</xdr:rowOff>
        </xdr:to>
        <xdr:sp macro="" textlink="">
          <xdr:nvSpPr>
            <xdr:cNvPr id="12460" name="Scroll Bar 172" hidden="1">
              <a:extLst>
                <a:ext uri="{63B3BB69-23CF-44E3-9099-C40C66FF867C}">
                  <a14:compatExt spid="_x0000_s1246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84</xdr:row>
          <xdr:rowOff>9525</xdr:rowOff>
        </xdr:from>
        <xdr:to>
          <xdr:col>8</xdr:col>
          <xdr:colOff>962025</xdr:colOff>
          <xdr:row>84</xdr:row>
          <xdr:rowOff>180975</xdr:rowOff>
        </xdr:to>
        <xdr:sp macro="" textlink="">
          <xdr:nvSpPr>
            <xdr:cNvPr id="12461" name="Scroll Bar 173" hidden="1">
              <a:extLst>
                <a:ext uri="{63B3BB69-23CF-44E3-9099-C40C66FF867C}">
                  <a14:compatExt spid="_x0000_s1246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85</xdr:row>
          <xdr:rowOff>9525</xdr:rowOff>
        </xdr:from>
        <xdr:to>
          <xdr:col>8</xdr:col>
          <xdr:colOff>962025</xdr:colOff>
          <xdr:row>85</xdr:row>
          <xdr:rowOff>180975</xdr:rowOff>
        </xdr:to>
        <xdr:sp macro="" textlink="">
          <xdr:nvSpPr>
            <xdr:cNvPr id="12462" name="Scroll Bar 174" hidden="1">
              <a:extLst>
                <a:ext uri="{63B3BB69-23CF-44E3-9099-C40C66FF867C}">
                  <a14:compatExt spid="_x0000_s1246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86</xdr:row>
          <xdr:rowOff>9525</xdr:rowOff>
        </xdr:from>
        <xdr:to>
          <xdr:col>8</xdr:col>
          <xdr:colOff>962025</xdr:colOff>
          <xdr:row>86</xdr:row>
          <xdr:rowOff>180975</xdr:rowOff>
        </xdr:to>
        <xdr:sp macro="" textlink="">
          <xdr:nvSpPr>
            <xdr:cNvPr id="12463" name="Scroll Bar 175" hidden="1">
              <a:extLst>
                <a:ext uri="{63B3BB69-23CF-44E3-9099-C40C66FF867C}">
                  <a14:compatExt spid="_x0000_s1246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93</xdr:row>
          <xdr:rowOff>9525</xdr:rowOff>
        </xdr:from>
        <xdr:to>
          <xdr:col>8</xdr:col>
          <xdr:colOff>962025</xdr:colOff>
          <xdr:row>93</xdr:row>
          <xdr:rowOff>180975</xdr:rowOff>
        </xdr:to>
        <xdr:sp macro="" textlink="">
          <xdr:nvSpPr>
            <xdr:cNvPr id="12466" name="Scroll Bar 178" hidden="1">
              <a:extLst>
                <a:ext uri="{63B3BB69-23CF-44E3-9099-C40C66FF867C}">
                  <a14:compatExt spid="_x0000_s1246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9525</xdr:rowOff>
        </xdr:from>
        <xdr:to>
          <xdr:col>8</xdr:col>
          <xdr:colOff>962025</xdr:colOff>
          <xdr:row>94</xdr:row>
          <xdr:rowOff>180975</xdr:rowOff>
        </xdr:to>
        <xdr:sp macro="" textlink="">
          <xdr:nvSpPr>
            <xdr:cNvPr id="12467" name="Scroll Bar 179" hidden="1">
              <a:extLst>
                <a:ext uri="{63B3BB69-23CF-44E3-9099-C40C66FF867C}">
                  <a14:compatExt spid="_x0000_s1246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95</xdr:row>
          <xdr:rowOff>9525</xdr:rowOff>
        </xdr:from>
        <xdr:to>
          <xdr:col>8</xdr:col>
          <xdr:colOff>962025</xdr:colOff>
          <xdr:row>95</xdr:row>
          <xdr:rowOff>180975</xdr:rowOff>
        </xdr:to>
        <xdr:sp macro="" textlink="">
          <xdr:nvSpPr>
            <xdr:cNvPr id="12468" name="Scroll Bar 180" hidden="1">
              <a:extLst>
                <a:ext uri="{63B3BB69-23CF-44E3-9099-C40C66FF867C}">
                  <a14:compatExt spid="_x0000_s1246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9525</xdr:rowOff>
        </xdr:from>
        <xdr:to>
          <xdr:col>8</xdr:col>
          <xdr:colOff>962025</xdr:colOff>
          <xdr:row>96</xdr:row>
          <xdr:rowOff>180975</xdr:rowOff>
        </xdr:to>
        <xdr:sp macro="" textlink="">
          <xdr:nvSpPr>
            <xdr:cNvPr id="12469" name="Scroll Bar 181" hidden="1">
              <a:extLst>
                <a:ext uri="{63B3BB69-23CF-44E3-9099-C40C66FF867C}">
                  <a14:compatExt spid="_x0000_s1246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97</xdr:row>
          <xdr:rowOff>9525</xdr:rowOff>
        </xdr:from>
        <xdr:to>
          <xdr:col>8</xdr:col>
          <xdr:colOff>962025</xdr:colOff>
          <xdr:row>97</xdr:row>
          <xdr:rowOff>180975</xdr:rowOff>
        </xdr:to>
        <xdr:sp macro="" textlink="">
          <xdr:nvSpPr>
            <xdr:cNvPr id="12470" name="Scroll Bar 182" hidden="1">
              <a:extLst>
                <a:ext uri="{63B3BB69-23CF-44E3-9099-C40C66FF867C}">
                  <a14:compatExt spid="_x0000_s1247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89</xdr:row>
          <xdr:rowOff>9525</xdr:rowOff>
        </xdr:from>
        <xdr:to>
          <xdr:col>8</xdr:col>
          <xdr:colOff>962025</xdr:colOff>
          <xdr:row>89</xdr:row>
          <xdr:rowOff>180975</xdr:rowOff>
        </xdr:to>
        <xdr:sp macro="" textlink="">
          <xdr:nvSpPr>
            <xdr:cNvPr id="12471" name="Scroll Bar 183" hidden="1">
              <a:extLst>
                <a:ext uri="{63B3BB69-23CF-44E3-9099-C40C66FF867C}">
                  <a14:compatExt spid="_x0000_s1247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9525</xdr:rowOff>
        </xdr:from>
        <xdr:to>
          <xdr:col>8</xdr:col>
          <xdr:colOff>962025</xdr:colOff>
          <xdr:row>90</xdr:row>
          <xdr:rowOff>180975</xdr:rowOff>
        </xdr:to>
        <xdr:sp macro="" textlink="">
          <xdr:nvSpPr>
            <xdr:cNvPr id="12472" name="Scroll Bar 184" hidden="1">
              <a:extLst>
                <a:ext uri="{63B3BB69-23CF-44E3-9099-C40C66FF867C}">
                  <a14:compatExt spid="_x0000_s1247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91</xdr:row>
          <xdr:rowOff>9525</xdr:rowOff>
        </xdr:from>
        <xdr:to>
          <xdr:col>8</xdr:col>
          <xdr:colOff>962025</xdr:colOff>
          <xdr:row>91</xdr:row>
          <xdr:rowOff>180975</xdr:rowOff>
        </xdr:to>
        <xdr:sp macro="" textlink="">
          <xdr:nvSpPr>
            <xdr:cNvPr id="12473" name="Scroll Bar 185" hidden="1">
              <a:extLst>
                <a:ext uri="{63B3BB69-23CF-44E3-9099-C40C66FF867C}">
                  <a14:compatExt spid="_x0000_s124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9525</xdr:rowOff>
        </xdr:from>
        <xdr:to>
          <xdr:col>8</xdr:col>
          <xdr:colOff>9525</xdr:colOff>
          <xdr:row>11</xdr:row>
          <xdr:rowOff>180975</xdr:rowOff>
        </xdr:to>
        <xdr:sp macro="" textlink="">
          <xdr:nvSpPr>
            <xdr:cNvPr id="12490" name="Scroll Bar 202" hidden="1">
              <a:extLst>
                <a:ext uri="{63B3BB69-23CF-44E3-9099-C40C66FF867C}">
                  <a14:compatExt spid="_x0000_s124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9525</xdr:rowOff>
        </xdr:from>
        <xdr:to>
          <xdr:col>8</xdr:col>
          <xdr:colOff>962025</xdr:colOff>
          <xdr:row>11</xdr:row>
          <xdr:rowOff>180975</xdr:rowOff>
        </xdr:to>
        <xdr:sp macro="" textlink="">
          <xdr:nvSpPr>
            <xdr:cNvPr id="12491" name="Scroll Bar 203" hidden="1">
              <a:extLst>
                <a:ext uri="{63B3BB69-23CF-44E3-9099-C40C66FF867C}">
                  <a14:compatExt spid="_x0000_s1249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9525</xdr:rowOff>
        </xdr:from>
        <xdr:to>
          <xdr:col>8</xdr:col>
          <xdr:colOff>962025</xdr:colOff>
          <xdr:row>7</xdr:row>
          <xdr:rowOff>180975</xdr:rowOff>
        </xdr:to>
        <xdr:sp macro="" textlink="">
          <xdr:nvSpPr>
            <xdr:cNvPr id="12492" name="Scroll Bar 204" hidden="1">
              <a:extLst>
                <a:ext uri="{63B3BB69-23CF-44E3-9099-C40C66FF867C}">
                  <a14:compatExt spid="_x0000_s1249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9525</xdr:rowOff>
        </xdr:from>
        <xdr:to>
          <xdr:col>8</xdr:col>
          <xdr:colOff>9525</xdr:colOff>
          <xdr:row>7</xdr:row>
          <xdr:rowOff>180975</xdr:rowOff>
        </xdr:to>
        <xdr:sp macro="" textlink="">
          <xdr:nvSpPr>
            <xdr:cNvPr id="12493" name="Scroll Bar 205" hidden="1">
              <a:extLst>
                <a:ext uri="{63B3BB69-23CF-44E3-9099-C40C66FF867C}">
                  <a14:compatExt spid="_x0000_s1249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9525</xdr:rowOff>
        </xdr:from>
        <xdr:to>
          <xdr:col>8</xdr:col>
          <xdr:colOff>9525</xdr:colOff>
          <xdr:row>29</xdr:row>
          <xdr:rowOff>180975</xdr:rowOff>
        </xdr:to>
        <xdr:sp macro="" textlink="">
          <xdr:nvSpPr>
            <xdr:cNvPr id="12494" name="Scroll Bar 206" hidden="1">
              <a:extLst>
                <a:ext uri="{63B3BB69-23CF-44E3-9099-C40C66FF867C}">
                  <a14:compatExt spid="_x0000_s1249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8</xdr:col>
          <xdr:colOff>962025</xdr:colOff>
          <xdr:row>29</xdr:row>
          <xdr:rowOff>180975</xdr:rowOff>
        </xdr:to>
        <xdr:sp macro="" textlink="">
          <xdr:nvSpPr>
            <xdr:cNvPr id="12495" name="Scroll Bar 207" hidden="1">
              <a:extLst>
                <a:ext uri="{63B3BB69-23CF-44E3-9099-C40C66FF867C}">
                  <a14:compatExt spid="_x0000_s1249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9525</xdr:colOff>
          <xdr:row>12</xdr:row>
          <xdr:rowOff>180975</xdr:rowOff>
        </xdr:to>
        <xdr:sp macro="" textlink="">
          <xdr:nvSpPr>
            <xdr:cNvPr id="12496" name="Scroll Bar 208" hidden="1">
              <a:extLst>
                <a:ext uri="{63B3BB69-23CF-44E3-9099-C40C66FF867C}">
                  <a14:compatExt spid="_x0000_s1249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9525</xdr:rowOff>
        </xdr:from>
        <xdr:to>
          <xdr:col>8</xdr:col>
          <xdr:colOff>962025</xdr:colOff>
          <xdr:row>12</xdr:row>
          <xdr:rowOff>180975</xdr:rowOff>
        </xdr:to>
        <xdr:sp macro="" textlink="">
          <xdr:nvSpPr>
            <xdr:cNvPr id="12497" name="Scroll Bar 209" hidden="1">
              <a:extLst>
                <a:ext uri="{63B3BB69-23CF-44E3-9099-C40C66FF867C}">
                  <a14:compatExt spid="_x0000_s1249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9525</xdr:rowOff>
        </xdr:from>
        <xdr:to>
          <xdr:col>8</xdr:col>
          <xdr:colOff>9525</xdr:colOff>
          <xdr:row>25</xdr:row>
          <xdr:rowOff>180975</xdr:rowOff>
        </xdr:to>
        <xdr:sp macro="" textlink="">
          <xdr:nvSpPr>
            <xdr:cNvPr id="12498" name="Scroll Bar 210" hidden="1">
              <a:extLst>
                <a:ext uri="{63B3BB69-23CF-44E3-9099-C40C66FF867C}">
                  <a14:compatExt spid="_x0000_s1249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9525</xdr:rowOff>
        </xdr:from>
        <xdr:to>
          <xdr:col>8</xdr:col>
          <xdr:colOff>962025</xdr:colOff>
          <xdr:row>25</xdr:row>
          <xdr:rowOff>180975</xdr:rowOff>
        </xdr:to>
        <xdr:sp macro="" textlink="">
          <xdr:nvSpPr>
            <xdr:cNvPr id="12499" name="Scroll Bar 211" hidden="1">
              <a:extLst>
                <a:ext uri="{63B3BB69-23CF-44E3-9099-C40C66FF867C}">
                  <a14:compatExt spid="_x0000_s1249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42</xdr:row>
          <xdr:rowOff>9525</xdr:rowOff>
        </xdr:from>
        <xdr:to>
          <xdr:col>8</xdr:col>
          <xdr:colOff>9525</xdr:colOff>
          <xdr:row>42</xdr:row>
          <xdr:rowOff>180975</xdr:rowOff>
        </xdr:to>
        <xdr:sp macro="" textlink="">
          <xdr:nvSpPr>
            <xdr:cNvPr id="12500" name="Scroll Bar 212" hidden="1">
              <a:extLst>
                <a:ext uri="{63B3BB69-23CF-44E3-9099-C40C66FF867C}">
                  <a14:compatExt spid="_x0000_s125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9525</xdr:rowOff>
        </xdr:from>
        <xdr:to>
          <xdr:col>8</xdr:col>
          <xdr:colOff>962025</xdr:colOff>
          <xdr:row>42</xdr:row>
          <xdr:rowOff>180975</xdr:rowOff>
        </xdr:to>
        <xdr:sp macro="" textlink="">
          <xdr:nvSpPr>
            <xdr:cNvPr id="12502" name="Scroll Bar 214" hidden="1">
              <a:extLst>
                <a:ext uri="{63B3BB69-23CF-44E3-9099-C40C66FF867C}">
                  <a14:compatExt spid="_x0000_s1250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109</xdr:row>
          <xdr:rowOff>9525</xdr:rowOff>
        </xdr:from>
        <xdr:to>
          <xdr:col>8</xdr:col>
          <xdr:colOff>9525</xdr:colOff>
          <xdr:row>109</xdr:row>
          <xdr:rowOff>180975</xdr:rowOff>
        </xdr:to>
        <xdr:sp macro="" textlink="">
          <xdr:nvSpPr>
            <xdr:cNvPr id="12507" name="Scroll Bar 219" hidden="1">
              <a:extLst>
                <a:ext uri="{63B3BB69-23CF-44E3-9099-C40C66FF867C}">
                  <a14:compatExt spid="_x0000_s1250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125</xdr:row>
          <xdr:rowOff>9525</xdr:rowOff>
        </xdr:from>
        <xdr:to>
          <xdr:col>8</xdr:col>
          <xdr:colOff>9525</xdr:colOff>
          <xdr:row>125</xdr:row>
          <xdr:rowOff>180975</xdr:rowOff>
        </xdr:to>
        <xdr:sp macro="" textlink="">
          <xdr:nvSpPr>
            <xdr:cNvPr id="12508" name="Scroll Bar 220" hidden="1">
              <a:extLst>
                <a:ext uri="{63B3BB69-23CF-44E3-9099-C40C66FF867C}">
                  <a14:compatExt spid="_x0000_s1250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109</xdr:row>
          <xdr:rowOff>9525</xdr:rowOff>
        </xdr:from>
        <xdr:to>
          <xdr:col>8</xdr:col>
          <xdr:colOff>962025</xdr:colOff>
          <xdr:row>109</xdr:row>
          <xdr:rowOff>180975</xdr:rowOff>
        </xdr:to>
        <xdr:sp macro="" textlink="">
          <xdr:nvSpPr>
            <xdr:cNvPr id="12511" name="Scroll Bar 223" hidden="1">
              <a:extLst>
                <a:ext uri="{63B3BB69-23CF-44E3-9099-C40C66FF867C}">
                  <a14:compatExt spid="_x0000_s1251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9525</xdr:rowOff>
        </xdr:from>
        <xdr:to>
          <xdr:col>8</xdr:col>
          <xdr:colOff>962025</xdr:colOff>
          <xdr:row>125</xdr:row>
          <xdr:rowOff>180975</xdr:rowOff>
        </xdr:to>
        <xdr:sp macro="" textlink="">
          <xdr:nvSpPr>
            <xdr:cNvPr id="12512" name="Scroll Bar 224" hidden="1">
              <a:extLst>
                <a:ext uri="{63B3BB69-23CF-44E3-9099-C40C66FF867C}">
                  <a14:compatExt spid="_x0000_s1251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110</xdr:row>
          <xdr:rowOff>9525</xdr:rowOff>
        </xdr:from>
        <xdr:to>
          <xdr:col>8</xdr:col>
          <xdr:colOff>9525</xdr:colOff>
          <xdr:row>110</xdr:row>
          <xdr:rowOff>180975</xdr:rowOff>
        </xdr:to>
        <xdr:sp macro="" textlink="">
          <xdr:nvSpPr>
            <xdr:cNvPr id="12514" name="Scroll Bar 226" hidden="1">
              <a:extLst>
                <a:ext uri="{63B3BB69-23CF-44E3-9099-C40C66FF867C}">
                  <a14:compatExt spid="_x0000_s1251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9525</xdr:rowOff>
        </xdr:from>
        <xdr:to>
          <xdr:col>8</xdr:col>
          <xdr:colOff>962025</xdr:colOff>
          <xdr:row>110</xdr:row>
          <xdr:rowOff>180975</xdr:rowOff>
        </xdr:to>
        <xdr:sp macro="" textlink="">
          <xdr:nvSpPr>
            <xdr:cNvPr id="12515" name="Scroll Bar 227" hidden="1">
              <a:extLst>
                <a:ext uri="{63B3BB69-23CF-44E3-9099-C40C66FF867C}">
                  <a14:compatExt spid="_x0000_s1251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126</xdr:row>
          <xdr:rowOff>9525</xdr:rowOff>
        </xdr:from>
        <xdr:to>
          <xdr:col>8</xdr:col>
          <xdr:colOff>9525</xdr:colOff>
          <xdr:row>126</xdr:row>
          <xdr:rowOff>180975</xdr:rowOff>
        </xdr:to>
        <xdr:sp macro="" textlink="">
          <xdr:nvSpPr>
            <xdr:cNvPr id="12518" name="Scroll Bar 230" hidden="1">
              <a:extLst>
                <a:ext uri="{63B3BB69-23CF-44E3-9099-C40C66FF867C}">
                  <a14:compatExt spid="_x0000_s1251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126</xdr:row>
          <xdr:rowOff>9525</xdr:rowOff>
        </xdr:from>
        <xdr:to>
          <xdr:col>8</xdr:col>
          <xdr:colOff>962025</xdr:colOff>
          <xdr:row>126</xdr:row>
          <xdr:rowOff>180975</xdr:rowOff>
        </xdr:to>
        <xdr:sp macro="" textlink="">
          <xdr:nvSpPr>
            <xdr:cNvPr id="12519" name="Scroll Bar 231" hidden="1">
              <a:extLst>
                <a:ext uri="{63B3BB69-23CF-44E3-9099-C40C66FF867C}">
                  <a14:compatExt spid="_x0000_s1251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104</xdr:row>
          <xdr:rowOff>9525</xdr:rowOff>
        </xdr:from>
        <xdr:to>
          <xdr:col>8</xdr:col>
          <xdr:colOff>9525</xdr:colOff>
          <xdr:row>104</xdr:row>
          <xdr:rowOff>180975</xdr:rowOff>
        </xdr:to>
        <xdr:sp macro="" textlink="">
          <xdr:nvSpPr>
            <xdr:cNvPr id="12520" name="Scroll Bar 232" hidden="1">
              <a:extLst>
                <a:ext uri="{63B3BB69-23CF-44E3-9099-C40C66FF867C}">
                  <a14:compatExt spid="_x0000_s1252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104</xdr:row>
          <xdr:rowOff>9525</xdr:rowOff>
        </xdr:from>
        <xdr:to>
          <xdr:col>8</xdr:col>
          <xdr:colOff>962025</xdr:colOff>
          <xdr:row>104</xdr:row>
          <xdr:rowOff>180975</xdr:rowOff>
        </xdr:to>
        <xdr:sp macro="" textlink="">
          <xdr:nvSpPr>
            <xdr:cNvPr id="12521" name="Scroll Bar 233" hidden="1">
              <a:extLst>
                <a:ext uri="{63B3BB69-23CF-44E3-9099-C40C66FF867C}">
                  <a14:compatExt spid="_x0000_s125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105</xdr:row>
          <xdr:rowOff>9525</xdr:rowOff>
        </xdr:from>
        <xdr:to>
          <xdr:col>8</xdr:col>
          <xdr:colOff>9525</xdr:colOff>
          <xdr:row>105</xdr:row>
          <xdr:rowOff>180975</xdr:rowOff>
        </xdr:to>
        <xdr:sp macro="" textlink="">
          <xdr:nvSpPr>
            <xdr:cNvPr id="12522" name="Scroll Bar 234" hidden="1">
              <a:extLst>
                <a:ext uri="{63B3BB69-23CF-44E3-9099-C40C66FF867C}">
                  <a14:compatExt spid="_x0000_s125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106</xdr:row>
          <xdr:rowOff>9525</xdr:rowOff>
        </xdr:from>
        <xdr:to>
          <xdr:col>8</xdr:col>
          <xdr:colOff>9525</xdr:colOff>
          <xdr:row>106</xdr:row>
          <xdr:rowOff>180975</xdr:rowOff>
        </xdr:to>
        <xdr:sp macro="" textlink="">
          <xdr:nvSpPr>
            <xdr:cNvPr id="12523" name="Scroll Bar 235" hidden="1">
              <a:extLst>
                <a:ext uri="{63B3BB69-23CF-44E3-9099-C40C66FF867C}">
                  <a14:compatExt spid="_x0000_s125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107</xdr:row>
          <xdr:rowOff>9525</xdr:rowOff>
        </xdr:from>
        <xdr:to>
          <xdr:col>8</xdr:col>
          <xdr:colOff>9525</xdr:colOff>
          <xdr:row>107</xdr:row>
          <xdr:rowOff>180975</xdr:rowOff>
        </xdr:to>
        <xdr:sp macro="" textlink="">
          <xdr:nvSpPr>
            <xdr:cNvPr id="12524" name="Scroll Bar 236" hidden="1">
              <a:extLst>
                <a:ext uri="{63B3BB69-23CF-44E3-9099-C40C66FF867C}">
                  <a14:compatExt spid="_x0000_s1252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114</xdr:row>
          <xdr:rowOff>9525</xdr:rowOff>
        </xdr:from>
        <xdr:to>
          <xdr:col>8</xdr:col>
          <xdr:colOff>9525</xdr:colOff>
          <xdr:row>114</xdr:row>
          <xdr:rowOff>180975</xdr:rowOff>
        </xdr:to>
        <xdr:sp macro="" textlink="">
          <xdr:nvSpPr>
            <xdr:cNvPr id="12525" name="Scroll Bar 237" hidden="1">
              <a:extLst>
                <a:ext uri="{63B3BB69-23CF-44E3-9099-C40C66FF867C}">
                  <a14:compatExt spid="_x0000_s125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115</xdr:row>
          <xdr:rowOff>9525</xdr:rowOff>
        </xdr:from>
        <xdr:to>
          <xdr:col>8</xdr:col>
          <xdr:colOff>9525</xdr:colOff>
          <xdr:row>115</xdr:row>
          <xdr:rowOff>180975</xdr:rowOff>
        </xdr:to>
        <xdr:sp macro="" textlink="">
          <xdr:nvSpPr>
            <xdr:cNvPr id="12526" name="Scroll Bar 238" hidden="1">
              <a:extLst>
                <a:ext uri="{63B3BB69-23CF-44E3-9099-C40C66FF867C}">
                  <a14:compatExt spid="_x0000_s125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117</xdr:row>
          <xdr:rowOff>9525</xdr:rowOff>
        </xdr:from>
        <xdr:to>
          <xdr:col>8</xdr:col>
          <xdr:colOff>9525</xdr:colOff>
          <xdr:row>117</xdr:row>
          <xdr:rowOff>180975</xdr:rowOff>
        </xdr:to>
        <xdr:sp macro="" textlink="">
          <xdr:nvSpPr>
            <xdr:cNvPr id="12527" name="Scroll Bar 239" hidden="1">
              <a:extLst>
                <a:ext uri="{63B3BB69-23CF-44E3-9099-C40C66FF867C}">
                  <a14:compatExt spid="_x0000_s125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116</xdr:row>
          <xdr:rowOff>9525</xdr:rowOff>
        </xdr:from>
        <xdr:to>
          <xdr:col>8</xdr:col>
          <xdr:colOff>9525</xdr:colOff>
          <xdr:row>116</xdr:row>
          <xdr:rowOff>180975</xdr:rowOff>
        </xdr:to>
        <xdr:sp macro="" textlink="">
          <xdr:nvSpPr>
            <xdr:cNvPr id="12528" name="Scroll Bar 240" hidden="1">
              <a:extLst>
                <a:ext uri="{63B3BB69-23CF-44E3-9099-C40C66FF867C}">
                  <a14:compatExt spid="_x0000_s1252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121</xdr:row>
          <xdr:rowOff>9525</xdr:rowOff>
        </xdr:from>
        <xdr:to>
          <xdr:col>8</xdr:col>
          <xdr:colOff>9525</xdr:colOff>
          <xdr:row>121</xdr:row>
          <xdr:rowOff>180975</xdr:rowOff>
        </xdr:to>
        <xdr:sp macro="" textlink="">
          <xdr:nvSpPr>
            <xdr:cNvPr id="12529" name="Scroll Bar 241" hidden="1">
              <a:extLst>
                <a:ext uri="{63B3BB69-23CF-44E3-9099-C40C66FF867C}">
                  <a14:compatExt spid="_x0000_s125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122</xdr:row>
          <xdr:rowOff>9525</xdr:rowOff>
        </xdr:from>
        <xdr:to>
          <xdr:col>8</xdr:col>
          <xdr:colOff>9525</xdr:colOff>
          <xdr:row>122</xdr:row>
          <xdr:rowOff>180975</xdr:rowOff>
        </xdr:to>
        <xdr:sp macro="" textlink="">
          <xdr:nvSpPr>
            <xdr:cNvPr id="12530" name="Scroll Bar 242" hidden="1">
              <a:extLst>
                <a:ext uri="{63B3BB69-23CF-44E3-9099-C40C66FF867C}">
                  <a14:compatExt spid="_x0000_s1253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123</xdr:row>
          <xdr:rowOff>9525</xdr:rowOff>
        </xdr:from>
        <xdr:to>
          <xdr:col>8</xdr:col>
          <xdr:colOff>9525</xdr:colOff>
          <xdr:row>123</xdr:row>
          <xdr:rowOff>180975</xdr:rowOff>
        </xdr:to>
        <xdr:sp macro="" textlink="">
          <xdr:nvSpPr>
            <xdr:cNvPr id="12531" name="Scroll Bar 243" hidden="1">
              <a:extLst>
                <a:ext uri="{63B3BB69-23CF-44E3-9099-C40C66FF867C}">
                  <a14:compatExt spid="_x0000_s1253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9525</xdr:rowOff>
        </xdr:from>
        <xdr:to>
          <xdr:col>8</xdr:col>
          <xdr:colOff>962025</xdr:colOff>
          <xdr:row>105</xdr:row>
          <xdr:rowOff>180975</xdr:rowOff>
        </xdr:to>
        <xdr:sp macro="" textlink="">
          <xdr:nvSpPr>
            <xdr:cNvPr id="12532" name="Scroll Bar 244" hidden="1">
              <a:extLst>
                <a:ext uri="{63B3BB69-23CF-44E3-9099-C40C66FF867C}">
                  <a14:compatExt spid="_x0000_s125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106</xdr:row>
          <xdr:rowOff>9525</xdr:rowOff>
        </xdr:from>
        <xdr:to>
          <xdr:col>8</xdr:col>
          <xdr:colOff>962025</xdr:colOff>
          <xdr:row>106</xdr:row>
          <xdr:rowOff>180975</xdr:rowOff>
        </xdr:to>
        <xdr:sp macro="" textlink="">
          <xdr:nvSpPr>
            <xdr:cNvPr id="12533" name="Scroll Bar 245" hidden="1">
              <a:extLst>
                <a:ext uri="{63B3BB69-23CF-44E3-9099-C40C66FF867C}">
                  <a14:compatExt spid="_x0000_s125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107</xdr:row>
          <xdr:rowOff>9525</xdr:rowOff>
        </xdr:from>
        <xdr:to>
          <xdr:col>8</xdr:col>
          <xdr:colOff>962025</xdr:colOff>
          <xdr:row>107</xdr:row>
          <xdr:rowOff>180975</xdr:rowOff>
        </xdr:to>
        <xdr:sp macro="" textlink="">
          <xdr:nvSpPr>
            <xdr:cNvPr id="12534" name="Scroll Bar 246" hidden="1">
              <a:extLst>
                <a:ext uri="{63B3BB69-23CF-44E3-9099-C40C66FF867C}">
                  <a14:compatExt spid="_x0000_s1253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114</xdr:row>
          <xdr:rowOff>9525</xdr:rowOff>
        </xdr:from>
        <xdr:to>
          <xdr:col>8</xdr:col>
          <xdr:colOff>962025</xdr:colOff>
          <xdr:row>114</xdr:row>
          <xdr:rowOff>180975</xdr:rowOff>
        </xdr:to>
        <xdr:sp macro="" textlink="">
          <xdr:nvSpPr>
            <xdr:cNvPr id="12535" name="Scroll Bar 247" hidden="1">
              <a:extLst>
                <a:ext uri="{63B3BB69-23CF-44E3-9099-C40C66FF867C}">
                  <a14:compatExt spid="_x0000_s125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116</xdr:row>
          <xdr:rowOff>9525</xdr:rowOff>
        </xdr:from>
        <xdr:to>
          <xdr:col>8</xdr:col>
          <xdr:colOff>962025</xdr:colOff>
          <xdr:row>116</xdr:row>
          <xdr:rowOff>180975</xdr:rowOff>
        </xdr:to>
        <xdr:sp macro="" textlink="">
          <xdr:nvSpPr>
            <xdr:cNvPr id="12537" name="Scroll Bar 249" hidden="1">
              <a:extLst>
                <a:ext uri="{63B3BB69-23CF-44E3-9099-C40C66FF867C}">
                  <a14:compatExt spid="_x0000_s125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9525</xdr:rowOff>
        </xdr:from>
        <xdr:to>
          <xdr:col>8</xdr:col>
          <xdr:colOff>962025</xdr:colOff>
          <xdr:row>117</xdr:row>
          <xdr:rowOff>180975</xdr:rowOff>
        </xdr:to>
        <xdr:sp macro="" textlink="">
          <xdr:nvSpPr>
            <xdr:cNvPr id="12538" name="Scroll Bar 250" hidden="1">
              <a:extLst>
                <a:ext uri="{63B3BB69-23CF-44E3-9099-C40C66FF867C}">
                  <a14:compatExt spid="_x0000_s1253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121</xdr:row>
          <xdr:rowOff>9525</xdr:rowOff>
        </xdr:from>
        <xdr:to>
          <xdr:col>8</xdr:col>
          <xdr:colOff>962025</xdr:colOff>
          <xdr:row>121</xdr:row>
          <xdr:rowOff>180975</xdr:rowOff>
        </xdr:to>
        <xdr:sp macro="" textlink="">
          <xdr:nvSpPr>
            <xdr:cNvPr id="12539" name="Scroll Bar 251" hidden="1">
              <a:extLst>
                <a:ext uri="{63B3BB69-23CF-44E3-9099-C40C66FF867C}">
                  <a14:compatExt spid="_x0000_s1253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122</xdr:row>
          <xdr:rowOff>9525</xdr:rowOff>
        </xdr:from>
        <xdr:to>
          <xdr:col>8</xdr:col>
          <xdr:colOff>962025</xdr:colOff>
          <xdr:row>122</xdr:row>
          <xdr:rowOff>180975</xdr:rowOff>
        </xdr:to>
        <xdr:sp macro="" textlink="">
          <xdr:nvSpPr>
            <xdr:cNvPr id="12540" name="Scroll Bar 252" hidden="1">
              <a:extLst>
                <a:ext uri="{63B3BB69-23CF-44E3-9099-C40C66FF867C}">
                  <a14:compatExt spid="_x0000_s1254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123</xdr:row>
          <xdr:rowOff>9525</xdr:rowOff>
        </xdr:from>
        <xdr:to>
          <xdr:col>8</xdr:col>
          <xdr:colOff>962025</xdr:colOff>
          <xdr:row>123</xdr:row>
          <xdr:rowOff>180975</xdr:rowOff>
        </xdr:to>
        <xdr:sp macro="" textlink="">
          <xdr:nvSpPr>
            <xdr:cNvPr id="12541" name="Scroll Bar 253" hidden="1">
              <a:extLst>
                <a:ext uri="{63B3BB69-23CF-44E3-9099-C40C66FF867C}">
                  <a14:compatExt spid="_x0000_s1254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73</xdr:row>
          <xdr:rowOff>9525</xdr:rowOff>
        </xdr:from>
        <xdr:to>
          <xdr:col>8</xdr:col>
          <xdr:colOff>9525</xdr:colOff>
          <xdr:row>73</xdr:row>
          <xdr:rowOff>180975</xdr:rowOff>
        </xdr:to>
        <xdr:sp macro="" textlink="">
          <xdr:nvSpPr>
            <xdr:cNvPr id="12546" name="Scroll Bar 258" hidden="1">
              <a:extLst>
                <a:ext uri="{63B3BB69-23CF-44E3-9099-C40C66FF867C}">
                  <a14:compatExt spid="_x0000_s1254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77</xdr:row>
          <xdr:rowOff>9525</xdr:rowOff>
        </xdr:from>
        <xdr:to>
          <xdr:col>8</xdr:col>
          <xdr:colOff>9525</xdr:colOff>
          <xdr:row>77</xdr:row>
          <xdr:rowOff>180975</xdr:rowOff>
        </xdr:to>
        <xdr:sp macro="" textlink="">
          <xdr:nvSpPr>
            <xdr:cNvPr id="12547" name="Scroll Bar 259" hidden="1">
              <a:extLst>
                <a:ext uri="{63B3BB69-23CF-44E3-9099-C40C66FF867C}">
                  <a14:compatExt spid="_x0000_s1254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9525</xdr:rowOff>
        </xdr:from>
        <xdr:to>
          <xdr:col>8</xdr:col>
          <xdr:colOff>962025</xdr:colOff>
          <xdr:row>73</xdr:row>
          <xdr:rowOff>180975</xdr:rowOff>
        </xdr:to>
        <xdr:sp macro="" textlink="">
          <xdr:nvSpPr>
            <xdr:cNvPr id="12550" name="Scroll Bar 262" hidden="1">
              <a:extLst>
                <a:ext uri="{63B3BB69-23CF-44E3-9099-C40C66FF867C}">
                  <a14:compatExt spid="_x0000_s125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77</xdr:row>
          <xdr:rowOff>9525</xdr:rowOff>
        </xdr:from>
        <xdr:to>
          <xdr:col>8</xdr:col>
          <xdr:colOff>962025</xdr:colOff>
          <xdr:row>77</xdr:row>
          <xdr:rowOff>180975</xdr:rowOff>
        </xdr:to>
        <xdr:sp macro="" textlink="">
          <xdr:nvSpPr>
            <xdr:cNvPr id="12551" name="Scroll Bar 263" hidden="1">
              <a:extLst>
                <a:ext uri="{63B3BB69-23CF-44E3-9099-C40C66FF867C}">
                  <a14:compatExt spid="_x0000_s125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9525</xdr:rowOff>
        </xdr:from>
        <xdr:to>
          <xdr:col>8</xdr:col>
          <xdr:colOff>9525</xdr:colOff>
          <xdr:row>35</xdr:row>
          <xdr:rowOff>180975</xdr:rowOff>
        </xdr:to>
        <xdr:sp macro="" textlink="">
          <xdr:nvSpPr>
            <xdr:cNvPr id="12552" name="Scroll Bar 264" hidden="1">
              <a:extLst>
                <a:ext uri="{63B3BB69-23CF-44E3-9099-C40C66FF867C}">
                  <a14:compatExt spid="_x0000_s125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9525</xdr:rowOff>
        </xdr:from>
        <xdr:to>
          <xdr:col>8</xdr:col>
          <xdr:colOff>962025</xdr:colOff>
          <xdr:row>35</xdr:row>
          <xdr:rowOff>180975</xdr:rowOff>
        </xdr:to>
        <xdr:sp macro="" textlink="">
          <xdr:nvSpPr>
            <xdr:cNvPr id="12553" name="Scroll Bar 265" hidden="1">
              <a:extLst>
                <a:ext uri="{63B3BB69-23CF-44E3-9099-C40C66FF867C}">
                  <a14:compatExt spid="_x0000_s1255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50</xdr:row>
          <xdr:rowOff>9525</xdr:rowOff>
        </xdr:from>
        <xdr:to>
          <xdr:col>8</xdr:col>
          <xdr:colOff>9525</xdr:colOff>
          <xdr:row>50</xdr:row>
          <xdr:rowOff>180975</xdr:rowOff>
        </xdr:to>
        <xdr:sp macro="" textlink="">
          <xdr:nvSpPr>
            <xdr:cNvPr id="12554" name="Scroll Bar 266" hidden="1">
              <a:extLst>
                <a:ext uri="{63B3BB69-23CF-44E3-9099-C40C66FF867C}">
                  <a14:compatExt spid="_x0000_s1255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9525</xdr:rowOff>
        </xdr:from>
        <xdr:to>
          <xdr:col>8</xdr:col>
          <xdr:colOff>962025</xdr:colOff>
          <xdr:row>50</xdr:row>
          <xdr:rowOff>180975</xdr:rowOff>
        </xdr:to>
        <xdr:sp macro="" textlink="">
          <xdr:nvSpPr>
            <xdr:cNvPr id="12555" name="Scroll Bar 267" hidden="1">
              <a:extLst>
                <a:ext uri="{63B3BB69-23CF-44E3-9099-C40C66FF867C}">
                  <a14:compatExt spid="_x0000_s1255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70</xdr:row>
          <xdr:rowOff>9525</xdr:rowOff>
        </xdr:from>
        <xdr:to>
          <xdr:col>8</xdr:col>
          <xdr:colOff>9525</xdr:colOff>
          <xdr:row>70</xdr:row>
          <xdr:rowOff>180975</xdr:rowOff>
        </xdr:to>
        <xdr:sp macro="" textlink="">
          <xdr:nvSpPr>
            <xdr:cNvPr id="12556" name="Scroll Bar 268" hidden="1">
              <a:extLst>
                <a:ext uri="{63B3BB69-23CF-44E3-9099-C40C66FF867C}">
                  <a14:compatExt spid="_x0000_s1255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9525</xdr:rowOff>
        </xdr:from>
        <xdr:to>
          <xdr:col>8</xdr:col>
          <xdr:colOff>9525</xdr:colOff>
          <xdr:row>71</xdr:row>
          <xdr:rowOff>180975</xdr:rowOff>
        </xdr:to>
        <xdr:sp macro="" textlink="">
          <xdr:nvSpPr>
            <xdr:cNvPr id="12557" name="Scroll Bar 269" hidden="1">
              <a:extLst>
                <a:ext uri="{63B3BB69-23CF-44E3-9099-C40C66FF867C}">
                  <a14:compatExt spid="_x0000_s1255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70</xdr:row>
          <xdr:rowOff>9525</xdr:rowOff>
        </xdr:from>
        <xdr:to>
          <xdr:col>8</xdr:col>
          <xdr:colOff>962025</xdr:colOff>
          <xdr:row>70</xdr:row>
          <xdr:rowOff>180975</xdr:rowOff>
        </xdr:to>
        <xdr:sp macro="" textlink="">
          <xdr:nvSpPr>
            <xdr:cNvPr id="12558" name="Scroll Bar 270" hidden="1">
              <a:extLst>
                <a:ext uri="{63B3BB69-23CF-44E3-9099-C40C66FF867C}">
                  <a14:compatExt spid="_x0000_s1255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71</xdr:row>
          <xdr:rowOff>9525</xdr:rowOff>
        </xdr:from>
        <xdr:to>
          <xdr:col>8</xdr:col>
          <xdr:colOff>962025</xdr:colOff>
          <xdr:row>71</xdr:row>
          <xdr:rowOff>180975</xdr:rowOff>
        </xdr:to>
        <xdr:sp macro="" textlink="">
          <xdr:nvSpPr>
            <xdr:cNvPr id="12559" name="Scroll Bar 271" hidden="1">
              <a:extLst>
                <a:ext uri="{63B3BB69-23CF-44E3-9099-C40C66FF867C}">
                  <a14:compatExt spid="_x0000_s1255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87</xdr:row>
          <xdr:rowOff>9525</xdr:rowOff>
        </xdr:from>
        <xdr:to>
          <xdr:col>8</xdr:col>
          <xdr:colOff>9525</xdr:colOff>
          <xdr:row>87</xdr:row>
          <xdr:rowOff>180975</xdr:rowOff>
        </xdr:to>
        <xdr:sp macro="" textlink="">
          <xdr:nvSpPr>
            <xdr:cNvPr id="12560" name="Scroll Bar 272" hidden="1">
              <a:extLst>
                <a:ext uri="{63B3BB69-23CF-44E3-9099-C40C66FF867C}">
                  <a14:compatExt spid="_x0000_s1256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9525</xdr:rowOff>
        </xdr:from>
        <xdr:to>
          <xdr:col>8</xdr:col>
          <xdr:colOff>9525</xdr:colOff>
          <xdr:row>88</xdr:row>
          <xdr:rowOff>180975</xdr:rowOff>
        </xdr:to>
        <xdr:sp macro="" textlink="">
          <xdr:nvSpPr>
            <xdr:cNvPr id="12561" name="Scroll Bar 273" hidden="1">
              <a:extLst>
                <a:ext uri="{63B3BB69-23CF-44E3-9099-C40C66FF867C}">
                  <a14:compatExt spid="_x0000_s1256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9525</xdr:rowOff>
        </xdr:from>
        <xdr:to>
          <xdr:col>8</xdr:col>
          <xdr:colOff>962025</xdr:colOff>
          <xdr:row>87</xdr:row>
          <xdr:rowOff>180975</xdr:rowOff>
        </xdr:to>
        <xdr:sp macro="" textlink="">
          <xdr:nvSpPr>
            <xdr:cNvPr id="12562" name="Scroll Bar 274" hidden="1">
              <a:extLst>
                <a:ext uri="{63B3BB69-23CF-44E3-9099-C40C66FF867C}">
                  <a14:compatExt spid="_x0000_s1256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88</xdr:row>
          <xdr:rowOff>9525</xdr:rowOff>
        </xdr:from>
        <xdr:to>
          <xdr:col>8</xdr:col>
          <xdr:colOff>962025</xdr:colOff>
          <xdr:row>88</xdr:row>
          <xdr:rowOff>180975</xdr:rowOff>
        </xdr:to>
        <xdr:sp macro="" textlink="">
          <xdr:nvSpPr>
            <xdr:cNvPr id="12563" name="Scroll Bar 275" hidden="1">
              <a:extLst>
                <a:ext uri="{63B3BB69-23CF-44E3-9099-C40C66FF867C}">
                  <a14:compatExt spid="_x0000_s1256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49</xdr:row>
          <xdr:rowOff>9525</xdr:rowOff>
        </xdr:from>
        <xdr:to>
          <xdr:col>8</xdr:col>
          <xdr:colOff>9525</xdr:colOff>
          <xdr:row>49</xdr:row>
          <xdr:rowOff>180975</xdr:rowOff>
        </xdr:to>
        <xdr:sp macro="" textlink="">
          <xdr:nvSpPr>
            <xdr:cNvPr id="12566" name="Scroll Bar 278" hidden="1">
              <a:extLst>
                <a:ext uri="{63B3BB69-23CF-44E3-9099-C40C66FF867C}">
                  <a14:compatExt spid="_x0000_s1256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9525</xdr:rowOff>
        </xdr:from>
        <xdr:to>
          <xdr:col>8</xdr:col>
          <xdr:colOff>962025</xdr:colOff>
          <xdr:row>49</xdr:row>
          <xdr:rowOff>180975</xdr:rowOff>
        </xdr:to>
        <xdr:sp macro="" textlink="">
          <xdr:nvSpPr>
            <xdr:cNvPr id="12567" name="Scroll Bar 279" hidden="1">
              <a:extLst>
                <a:ext uri="{63B3BB69-23CF-44E3-9099-C40C66FF867C}">
                  <a14:compatExt spid="_x0000_s1256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51</xdr:row>
          <xdr:rowOff>9525</xdr:rowOff>
        </xdr:from>
        <xdr:to>
          <xdr:col>8</xdr:col>
          <xdr:colOff>9525</xdr:colOff>
          <xdr:row>51</xdr:row>
          <xdr:rowOff>180975</xdr:rowOff>
        </xdr:to>
        <xdr:sp macro="" textlink="">
          <xdr:nvSpPr>
            <xdr:cNvPr id="12568" name="Scroll Bar 280" hidden="1">
              <a:extLst>
                <a:ext uri="{63B3BB69-23CF-44E3-9099-C40C66FF867C}">
                  <a14:compatExt spid="_x0000_s1256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9525</xdr:rowOff>
        </xdr:from>
        <xdr:to>
          <xdr:col>8</xdr:col>
          <xdr:colOff>962025</xdr:colOff>
          <xdr:row>51</xdr:row>
          <xdr:rowOff>180975</xdr:rowOff>
        </xdr:to>
        <xdr:sp macro="" textlink="">
          <xdr:nvSpPr>
            <xdr:cNvPr id="12569" name="Scroll Bar 281" hidden="1">
              <a:extLst>
                <a:ext uri="{63B3BB69-23CF-44E3-9099-C40C66FF867C}">
                  <a14:compatExt spid="_x0000_s1256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112</xdr:row>
          <xdr:rowOff>9525</xdr:rowOff>
        </xdr:from>
        <xdr:to>
          <xdr:col>8</xdr:col>
          <xdr:colOff>9525</xdr:colOff>
          <xdr:row>112</xdr:row>
          <xdr:rowOff>180975</xdr:rowOff>
        </xdr:to>
        <xdr:sp macro="" textlink="">
          <xdr:nvSpPr>
            <xdr:cNvPr id="12570" name="Scroll Bar 282" hidden="1">
              <a:extLst>
                <a:ext uri="{63B3BB69-23CF-44E3-9099-C40C66FF867C}">
                  <a14:compatExt spid="_x0000_s1257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113</xdr:row>
          <xdr:rowOff>9525</xdr:rowOff>
        </xdr:from>
        <xdr:to>
          <xdr:col>8</xdr:col>
          <xdr:colOff>9525</xdr:colOff>
          <xdr:row>113</xdr:row>
          <xdr:rowOff>180975</xdr:rowOff>
        </xdr:to>
        <xdr:sp macro="" textlink="">
          <xdr:nvSpPr>
            <xdr:cNvPr id="12571" name="Scroll Bar 283" hidden="1">
              <a:extLst>
                <a:ext uri="{63B3BB69-23CF-44E3-9099-C40C66FF867C}">
                  <a14:compatExt spid="_x0000_s1257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112</xdr:row>
          <xdr:rowOff>9525</xdr:rowOff>
        </xdr:from>
        <xdr:to>
          <xdr:col>8</xdr:col>
          <xdr:colOff>962025</xdr:colOff>
          <xdr:row>112</xdr:row>
          <xdr:rowOff>180975</xdr:rowOff>
        </xdr:to>
        <xdr:sp macro="" textlink="">
          <xdr:nvSpPr>
            <xdr:cNvPr id="12572" name="Scroll Bar 284" hidden="1">
              <a:extLst>
                <a:ext uri="{63B3BB69-23CF-44E3-9099-C40C66FF867C}">
                  <a14:compatExt spid="_x0000_s1257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119</xdr:row>
          <xdr:rowOff>9525</xdr:rowOff>
        </xdr:from>
        <xdr:to>
          <xdr:col>8</xdr:col>
          <xdr:colOff>9525</xdr:colOff>
          <xdr:row>119</xdr:row>
          <xdr:rowOff>180975</xdr:rowOff>
        </xdr:to>
        <xdr:sp macro="" textlink="">
          <xdr:nvSpPr>
            <xdr:cNvPr id="12574" name="Scroll Bar 286" hidden="1">
              <a:extLst>
                <a:ext uri="{63B3BB69-23CF-44E3-9099-C40C66FF867C}">
                  <a14:compatExt spid="_x0000_s125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120</xdr:row>
          <xdr:rowOff>9525</xdr:rowOff>
        </xdr:from>
        <xdr:to>
          <xdr:col>8</xdr:col>
          <xdr:colOff>9525</xdr:colOff>
          <xdr:row>120</xdr:row>
          <xdr:rowOff>180975</xdr:rowOff>
        </xdr:to>
        <xdr:sp macro="" textlink="">
          <xdr:nvSpPr>
            <xdr:cNvPr id="12575" name="Scroll Bar 287" hidden="1">
              <a:extLst>
                <a:ext uri="{63B3BB69-23CF-44E3-9099-C40C66FF867C}">
                  <a14:compatExt spid="_x0000_s125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119</xdr:row>
          <xdr:rowOff>9525</xdr:rowOff>
        </xdr:from>
        <xdr:to>
          <xdr:col>8</xdr:col>
          <xdr:colOff>962025</xdr:colOff>
          <xdr:row>119</xdr:row>
          <xdr:rowOff>180975</xdr:rowOff>
        </xdr:to>
        <xdr:sp macro="" textlink="">
          <xdr:nvSpPr>
            <xdr:cNvPr id="12576" name="Scroll Bar 288" hidden="1">
              <a:extLst>
                <a:ext uri="{63B3BB69-23CF-44E3-9099-C40C66FF867C}">
                  <a14:compatExt spid="_x0000_s1257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9525</xdr:rowOff>
        </xdr:from>
        <xdr:to>
          <xdr:col>8</xdr:col>
          <xdr:colOff>962025</xdr:colOff>
          <xdr:row>120</xdr:row>
          <xdr:rowOff>180975</xdr:rowOff>
        </xdr:to>
        <xdr:sp macro="" textlink="">
          <xdr:nvSpPr>
            <xdr:cNvPr id="12577" name="Scroll Bar 289" hidden="1">
              <a:extLst>
                <a:ext uri="{63B3BB69-23CF-44E3-9099-C40C66FF867C}">
                  <a14:compatExt spid="_x0000_s1257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64</xdr:row>
          <xdr:rowOff>9525</xdr:rowOff>
        </xdr:from>
        <xdr:to>
          <xdr:col>8</xdr:col>
          <xdr:colOff>9525</xdr:colOff>
          <xdr:row>64</xdr:row>
          <xdr:rowOff>180975</xdr:rowOff>
        </xdr:to>
        <xdr:sp macro="" textlink="">
          <xdr:nvSpPr>
            <xdr:cNvPr id="12578" name="Scroll Bar 290" hidden="1">
              <a:extLst>
                <a:ext uri="{63B3BB69-23CF-44E3-9099-C40C66FF867C}">
                  <a14:compatExt spid="_x0000_s1257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65</xdr:row>
          <xdr:rowOff>9525</xdr:rowOff>
        </xdr:from>
        <xdr:to>
          <xdr:col>8</xdr:col>
          <xdr:colOff>9525</xdr:colOff>
          <xdr:row>65</xdr:row>
          <xdr:rowOff>180975</xdr:rowOff>
        </xdr:to>
        <xdr:sp macro="" textlink="">
          <xdr:nvSpPr>
            <xdr:cNvPr id="12579" name="Scroll Bar 291" hidden="1">
              <a:extLst>
                <a:ext uri="{63B3BB69-23CF-44E3-9099-C40C66FF867C}">
                  <a14:compatExt spid="_x0000_s1257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9525</xdr:rowOff>
        </xdr:from>
        <xdr:to>
          <xdr:col>8</xdr:col>
          <xdr:colOff>962025</xdr:colOff>
          <xdr:row>64</xdr:row>
          <xdr:rowOff>180975</xdr:rowOff>
        </xdr:to>
        <xdr:sp macro="" textlink="">
          <xdr:nvSpPr>
            <xdr:cNvPr id="12580" name="Scroll Bar 292" hidden="1">
              <a:extLst>
                <a:ext uri="{63B3BB69-23CF-44E3-9099-C40C66FF867C}">
                  <a14:compatExt spid="_x0000_s1258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9525</xdr:rowOff>
        </xdr:from>
        <xdr:to>
          <xdr:col>8</xdr:col>
          <xdr:colOff>962025</xdr:colOff>
          <xdr:row>65</xdr:row>
          <xdr:rowOff>180975</xdr:rowOff>
        </xdr:to>
        <xdr:sp macro="" textlink="">
          <xdr:nvSpPr>
            <xdr:cNvPr id="12581" name="Scroll Bar 293" hidden="1">
              <a:extLst>
                <a:ext uri="{63B3BB69-23CF-44E3-9099-C40C66FF867C}">
                  <a14:compatExt spid="_x0000_s1258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66</xdr:row>
          <xdr:rowOff>9525</xdr:rowOff>
        </xdr:from>
        <xdr:to>
          <xdr:col>8</xdr:col>
          <xdr:colOff>9525</xdr:colOff>
          <xdr:row>66</xdr:row>
          <xdr:rowOff>180975</xdr:rowOff>
        </xdr:to>
        <xdr:sp macro="" textlink="">
          <xdr:nvSpPr>
            <xdr:cNvPr id="12582" name="Scroll Bar 294" hidden="1">
              <a:extLst>
                <a:ext uri="{63B3BB69-23CF-44E3-9099-C40C66FF867C}">
                  <a14:compatExt spid="_x0000_s1258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67</xdr:row>
          <xdr:rowOff>9525</xdr:rowOff>
        </xdr:from>
        <xdr:to>
          <xdr:col>8</xdr:col>
          <xdr:colOff>9525</xdr:colOff>
          <xdr:row>67</xdr:row>
          <xdr:rowOff>180975</xdr:rowOff>
        </xdr:to>
        <xdr:sp macro="" textlink="">
          <xdr:nvSpPr>
            <xdr:cNvPr id="12583" name="Scroll Bar 295" hidden="1">
              <a:extLst>
                <a:ext uri="{63B3BB69-23CF-44E3-9099-C40C66FF867C}">
                  <a14:compatExt spid="_x0000_s1258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9525</xdr:rowOff>
        </xdr:from>
        <xdr:to>
          <xdr:col>8</xdr:col>
          <xdr:colOff>962025</xdr:colOff>
          <xdr:row>66</xdr:row>
          <xdr:rowOff>180975</xdr:rowOff>
        </xdr:to>
        <xdr:sp macro="" textlink="">
          <xdr:nvSpPr>
            <xdr:cNvPr id="12584" name="Scroll Bar 296" hidden="1">
              <a:extLst>
                <a:ext uri="{63B3BB69-23CF-44E3-9099-C40C66FF867C}">
                  <a14:compatExt spid="_x0000_s1258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9525</xdr:rowOff>
        </xdr:from>
        <xdr:to>
          <xdr:col>8</xdr:col>
          <xdr:colOff>962025</xdr:colOff>
          <xdr:row>67</xdr:row>
          <xdr:rowOff>180975</xdr:rowOff>
        </xdr:to>
        <xdr:sp macro="" textlink="">
          <xdr:nvSpPr>
            <xdr:cNvPr id="12585" name="Scroll Bar 297" hidden="1">
              <a:extLst>
                <a:ext uri="{63B3BB69-23CF-44E3-9099-C40C66FF867C}">
                  <a14:compatExt spid="_x0000_s1258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99</xdr:row>
          <xdr:rowOff>9525</xdr:rowOff>
        </xdr:from>
        <xdr:to>
          <xdr:col>8</xdr:col>
          <xdr:colOff>9525</xdr:colOff>
          <xdr:row>99</xdr:row>
          <xdr:rowOff>180975</xdr:rowOff>
        </xdr:to>
        <xdr:sp macro="" textlink="">
          <xdr:nvSpPr>
            <xdr:cNvPr id="12586" name="Scroll Bar 298" hidden="1">
              <a:extLst>
                <a:ext uri="{63B3BB69-23CF-44E3-9099-C40C66FF867C}">
                  <a14:compatExt spid="_x0000_s1258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100</xdr:row>
          <xdr:rowOff>9525</xdr:rowOff>
        </xdr:from>
        <xdr:to>
          <xdr:col>8</xdr:col>
          <xdr:colOff>9525</xdr:colOff>
          <xdr:row>100</xdr:row>
          <xdr:rowOff>180975</xdr:rowOff>
        </xdr:to>
        <xdr:sp macro="" textlink="">
          <xdr:nvSpPr>
            <xdr:cNvPr id="12587" name="Scroll Bar 299" hidden="1">
              <a:extLst>
                <a:ext uri="{63B3BB69-23CF-44E3-9099-C40C66FF867C}">
                  <a14:compatExt spid="_x0000_s1258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99</xdr:row>
          <xdr:rowOff>9525</xdr:rowOff>
        </xdr:from>
        <xdr:to>
          <xdr:col>8</xdr:col>
          <xdr:colOff>962025</xdr:colOff>
          <xdr:row>99</xdr:row>
          <xdr:rowOff>180975</xdr:rowOff>
        </xdr:to>
        <xdr:sp macro="" textlink="">
          <xdr:nvSpPr>
            <xdr:cNvPr id="12588" name="Scroll Bar 300" hidden="1">
              <a:extLst>
                <a:ext uri="{63B3BB69-23CF-44E3-9099-C40C66FF867C}">
                  <a14:compatExt spid="_x0000_s1258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100</xdr:row>
          <xdr:rowOff>9525</xdr:rowOff>
        </xdr:from>
        <xdr:to>
          <xdr:col>8</xdr:col>
          <xdr:colOff>962025</xdr:colOff>
          <xdr:row>100</xdr:row>
          <xdr:rowOff>180975</xdr:rowOff>
        </xdr:to>
        <xdr:sp macro="" textlink="">
          <xdr:nvSpPr>
            <xdr:cNvPr id="12589" name="Scroll Bar 301" hidden="1">
              <a:extLst>
                <a:ext uri="{63B3BB69-23CF-44E3-9099-C40C66FF867C}">
                  <a14:compatExt spid="_x0000_s1258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xdr:row>
          <xdr:rowOff>9525</xdr:rowOff>
        </xdr:from>
        <xdr:to>
          <xdr:col>8</xdr:col>
          <xdr:colOff>9525</xdr:colOff>
          <xdr:row>17</xdr:row>
          <xdr:rowOff>180975</xdr:rowOff>
        </xdr:to>
        <xdr:sp macro="" textlink="">
          <xdr:nvSpPr>
            <xdr:cNvPr id="12590" name="Scroll Bar 302" hidden="1">
              <a:extLst>
                <a:ext uri="{63B3BB69-23CF-44E3-9099-C40C66FF867C}">
                  <a14:compatExt spid="_x0000_s125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9525</xdr:rowOff>
        </xdr:from>
        <xdr:to>
          <xdr:col>8</xdr:col>
          <xdr:colOff>962025</xdr:colOff>
          <xdr:row>17</xdr:row>
          <xdr:rowOff>180975</xdr:rowOff>
        </xdr:to>
        <xdr:sp macro="" textlink="">
          <xdr:nvSpPr>
            <xdr:cNvPr id="12591" name="Scroll Bar 303" hidden="1">
              <a:extLst>
                <a:ext uri="{63B3BB69-23CF-44E3-9099-C40C66FF867C}">
                  <a14:compatExt spid="_x0000_s1259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9525</xdr:rowOff>
        </xdr:from>
        <xdr:to>
          <xdr:col>8</xdr:col>
          <xdr:colOff>9525</xdr:colOff>
          <xdr:row>24</xdr:row>
          <xdr:rowOff>180975</xdr:rowOff>
        </xdr:to>
        <xdr:sp macro="" textlink="">
          <xdr:nvSpPr>
            <xdr:cNvPr id="12592" name="Scroll Bar 304" hidden="1">
              <a:extLst>
                <a:ext uri="{63B3BB69-23CF-44E3-9099-C40C66FF867C}">
                  <a14:compatExt spid="_x0000_s1259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8</xdr:col>
          <xdr:colOff>962025</xdr:colOff>
          <xdr:row>24</xdr:row>
          <xdr:rowOff>180975</xdr:rowOff>
        </xdr:to>
        <xdr:sp macro="" textlink="">
          <xdr:nvSpPr>
            <xdr:cNvPr id="12593" name="Scroll Bar 305" hidden="1">
              <a:extLst>
                <a:ext uri="{63B3BB69-23CF-44E3-9099-C40C66FF867C}">
                  <a14:compatExt spid="_x0000_s1259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113</xdr:row>
          <xdr:rowOff>9525</xdr:rowOff>
        </xdr:from>
        <xdr:to>
          <xdr:col>8</xdr:col>
          <xdr:colOff>962025</xdr:colOff>
          <xdr:row>113</xdr:row>
          <xdr:rowOff>180975</xdr:rowOff>
        </xdr:to>
        <xdr:sp macro="" textlink="">
          <xdr:nvSpPr>
            <xdr:cNvPr id="12594" name="Scroll Bar 306" hidden="1">
              <a:extLst>
                <a:ext uri="{63B3BB69-23CF-44E3-9099-C40C66FF867C}">
                  <a14:compatExt spid="_x0000_s1259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115</xdr:row>
          <xdr:rowOff>9525</xdr:rowOff>
        </xdr:from>
        <xdr:to>
          <xdr:col>8</xdr:col>
          <xdr:colOff>962025</xdr:colOff>
          <xdr:row>115</xdr:row>
          <xdr:rowOff>180975</xdr:rowOff>
        </xdr:to>
        <xdr:sp macro="" textlink="">
          <xdr:nvSpPr>
            <xdr:cNvPr id="12595" name="Scroll Bar 307" hidden="1">
              <a:extLst>
                <a:ext uri="{63B3BB69-23CF-44E3-9099-C40C66FF867C}">
                  <a14:compatExt spid="_x0000_s1259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100854</xdr:colOff>
      <xdr:row>0</xdr:row>
      <xdr:rowOff>0</xdr:rowOff>
    </xdr:from>
    <xdr:ext cx="3216088" cy="358588"/>
    <xdr:sp macro="" textlink="">
      <xdr:nvSpPr>
        <xdr:cNvPr id="2" name="Rechthoek 1"/>
        <xdr:cNvSpPr/>
      </xdr:nvSpPr>
      <xdr:spPr>
        <a:xfrm>
          <a:off x="100854" y="0"/>
          <a:ext cx="3216088" cy="358588"/>
        </a:xfrm>
        <a:prstGeom prst="rect">
          <a:avLst/>
        </a:prstGeom>
        <a:noFill/>
      </xdr:spPr>
      <xdr:txBody>
        <a:bodyPr wrap="square" lIns="91440" tIns="45720" rIns="91440" bIns="45720">
          <a:noAutofit/>
        </a:bodyPr>
        <a:lstStyle/>
        <a:p>
          <a:pPr algn="l"/>
          <a:r>
            <a:rPr lang="nl-NL" sz="2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rPr>
            <a:t>Criteria - status - tabel</a:t>
          </a:r>
        </a:p>
      </xdr:txBody>
    </xdr:sp>
    <xdr:clientData/>
  </xdr:oneCellAnchor>
  <xdr:twoCellAnchor editAs="oneCell">
    <xdr:from>
      <xdr:col>0</xdr:col>
      <xdr:colOff>23812</xdr:colOff>
      <xdr:row>2</xdr:row>
      <xdr:rowOff>47624</xdr:rowOff>
    </xdr:from>
    <xdr:to>
      <xdr:col>2</xdr:col>
      <xdr:colOff>4033837</xdr:colOff>
      <xdr:row>3</xdr:row>
      <xdr:rowOff>254793</xdr:rowOff>
    </xdr:to>
    <xdr:pic>
      <xdr:nvPicPr>
        <xdr:cNvPr id="5" name="Afbeelding 4"/>
        <xdr:cNvPicPr/>
      </xdr:nvPicPr>
      <xdr:blipFill>
        <a:blip xmlns:r="http://schemas.openxmlformats.org/officeDocument/2006/relationships" r:embed="rId1" cstate="print"/>
        <a:srcRect/>
        <a:stretch>
          <a:fillRect/>
        </a:stretch>
      </xdr:blipFill>
      <xdr:spPr bwMode="auto">
        <a:xfrm>
          <a:off x="23812" y="500062"/>
          <a:ext cx="5010150"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211.xml"/><Relationship Id="rId21" Type="http://schemas.openxmlformats.org/officeDocument/2006/relationships/ctrlProp" Target="../ctrlProps/ctrlProp115.xml"/><Relationship Id="rId42" Type="http://schemas.openxmlformats.org/officeDocument/2006/relationships/ctrlProp" Target="../ctrlProps/ctrlProp136.xml"/><Relationship Id="rId63" Type="http://schemas.openxmlformats.org/officeDocument/2006/relationships/ctrlProp" Target="../ctrlProps/ctrlProp157.xml"/><Relationship Id="rId84" Type="http://schemas.openxmlformats.org/officeDocument/2006/relationships/ctrlProp" Target="../ctrlProps/ctrlProp178.xml"/><Relationship Id="rId138" Type="http://schemas.openxmlformats.org/officeDocument/2006/relationships/ctrlProp" Target="../ctrlProps/ctrlProp232.xml"/><Relationship Id="rId159" Type="http://schemas.openxmlformats.org/officeDocument/2006/relationships/ctrlProp" Target="../ctrlProps/ctrlProp253.xml"/><Relationship Id="rId170" Type="http://schemas.openxmlformats.org/officeDocument/2006/relationships/ctrlProp" Target="../ctrlProps/ctrlProp264.xml"/><Relationship Id="rId191" Type="http://schemas.openxmlformats.org/officeDocument/2006/relationships/ctrlProp" Target="../ctrlProps/ctrlProp285.xml"/><Relationship Id="rId107" Type="http://schemas.openxmlformats.org/officeDocument/2006/relationships/ctrlProp" Target="../ctrlProps/ctrlProp201.xml"/><Relationship Id="rId11" Type="http://schemas.openxmlformats.org/officeDocument/2006/relationships/ctrlProp" Target="../ctrlProps/ctrlProp105.xml"/><Relationship Id="rId32" Type="http://schemas.openxmlformats.org/officeDocument/2006/relationships/ctrlProp" Target="../ctrlProps/ctrlProp126.xml"/><Relationship Id="rId53" Type="http://schemas.openxmlformats.org/officeDocument/2006/relationships/ctrlProp" Target="../ctrlProps/ctrlProp147.xml"/><Relationship Id="rId74" Type="http://schemas.openxmlformats.org/officeDocument/2006/relationships/ctrlProp" Target="../ctrlProps/ctrlProp168.xml"/><Relationship Id="rId128" Type="http://schemas.openxmlformats.org/officeDocument/2006/relationships/ctrlProp" Target="../ctrlProps/ctrlProp222.xml"/><Relationship Id="rId149" Type="http://schemas.openxmlformats.org/officeDocument/2006/relationships/ctrlProp" Target="../ctrlProps/ctrlProp243.xml"/><Relationship Id="rId5" Type="http://schemas.openxmlformats.org/officeDocument/2006/relationships/ctrlProp" Target="../ctrlProps/ctrlProp99.xml"/><Relationship Id="rId95" Type="http://schemas.openxmlformats.org/officeDocument/2006/relationships/ctrlProp" Target="../ctrlProps/ctrlProp189.xml"/><Relationship Id="rId160" Type="http://schemas.openxmlformats.org/officeDocument/2006/relationships/ctrlProp" Target="../ctrlProps/ctrlProp254.xml"/><Relationship Id="rId181" Type="http://schemas.openxmlformats.org/officeDocument/2006/relationships/ctrlProp" Target="../ctrlProps/ctrlProp275.xml"/><Relationship Id="rId22" Type="http://schemas.openxmlformats.org/officeDocument/2006/relationships/ctrlProp" Target="../ctrlProps/ctrlProp116.xml"/><Relationship Id="rId43" Type="http://schemas.openxmlformats.org/officeDocument/2006/relationships/ctrlProp" Target="../ctrlProps/ctrlProp137.xml"/><Relationship Id="rId64" Type="http://schemas.openxmlformats.org/officeDocument/2006/relationships/ctrlProp" Target="../ctrlProps/ctrlProp158.xml"/><Relationship Id="rId118" Type="http://schemas.openxmlformats.org/officeDocument/2006/relationships/ctrlProp" Target="../ctrlProps/ctrlProp212.xml"/><Relationship Id="rId139" Type="http://schemas.openxmlformats.org/officeDocument/2006/relationships/ctrlProp" Target="../ctrlProps/ctrlProp233.xml"/><Relationship Id="rId85" Type="http://schemas.openxmlformats.org/officeDocument/2006/relationships/ctrlProp" Target="../ctrlProps/ctrlProp179.xml"/><Relationship Id="rId150" Type="http://schemas.openxmlformats.org/officeDocument/2006/relationships/ctrlProp" Target="../ctrlProps/ctrlProp244.xml"/><Relationship Id="rId171" Type="http://schemas.openxmlformats.org/officeDocument/2006/relationships/ctrlProp" Target="../ctrlProps/ctrlProp265.xml"/><Relationship Id="rId192" Type="http://schemas.openxmlformats.org/officeDocument/2006/relationships/ctrlProp" Target="../ctrlProps/ctrlProp286.xml"/><Relationship Id="rId12" Type="http://schemas.openxmlformats.org/officeDocument/2006/relationships/ctrlProp" Target="../ctrlProps/ctrlProp106.xml"/><Relationship Id="rId33" Type="http://schemas.openxmlformats.org/officeDocument/2006/relationships/ctrlProp" Target="../ctrlProps/ctrlProp127.xml"/><Relationship Id="rId108" Type="http://schemas.openxmlformats.org/officeDocument/2006/relationships/ctrlProp" Target="../ctrlProps/ctrlProp202.xml"/><Relationship Id="rId129" Type="http://schemas.openxmlformats.org/officeDocument/2006/relationships/ctrlProp" Target="../ctrlProps/ctrlProp223.xml"/><Relationship Id="rId54" Type="http://schemas.openxmlformats.org/officeDocument/2006/relationships/ctrlProp" Target="../ctrlProps/ctrlProp148.xml"/><Relationship Id="rId75" Type="http://schemas.openxmlformats.org/officeDocument/2006/relationships/ctrlProp" Target="../ctrlProps/ctrlProp169.xml"/><Relationship Id="rId96" Type="http://schemas.openxmlformats.org/officeDocument/2006/relationships/ctrlProp" Target="../ctrlProps/ctrlProp190.xml"/><Relationship Id="rId140" Type="http://schemas.openxmlformats.org/officeDocument/2006/relationships/ctrlProp" Target="../ctrlProps/ctrlProp234.xml"/><Relationship Id="rId161" Type="http://schemas.openxmlformats.org/officeDocument/2006/relationships/ctrlProp" Target="../ctrlProps/ctrlProp255.xml"/><Relationship Id="rId182" Type="http://schemas.openxmlformats.org/officeDocument/2006/relationships/ctrlProp" Target="../ctrlProps/ctrlProp276.xml"/><Relationship Id="rId6" Type="http://schemas.openxmlformats.org/officeDocument/2006/relationships/ctrlProp" Target="../ctrlProps/ctrlProp100.xml"/><Relationship Id="rId23" Type="http://schemas.openxmlformats.org/officeDocument/2006/relationships/ctrlProp" Target="../ctrlProps/ctrlProp117.xml"/><Relationship Id="rId119" Type="http://schemas.openxmlformats.org/officeDocument/2006/relationships/ctrlProp" Target="../ctrlProps/ctrlProp213.xml"/><Relationship Id="rId44" Type="http://schemas.openxmlformats.org/officeDocument/2006/relationships/ctrlProp" Target="../ctrlProps/ctrlProp138.xml"/><Relationship Id="rId65" Type="http://schemas.openxmlformats.org/officeDocument/2006/relationships/ctrlProp" Target="../ctrlProps/ctrlProp159.xml"/><Relationship Id="rId86" Type="http://schemas.openxmlformats.org/officeDocument/2006/relationships/ctrlProp" Target="../ctrlProps/ctrlProp180.xml"/><Relationship Id="rId130" Type="http://schemas.openxmlformats.org/officeDocument/2006/relationships/ctrlProp" Target="../ctrlProps/ctrlProp224.xml"/><Relationship Id="rId151" Type="http://schemas.openxmlformats.org/officeDocument/2006/relationships/ctrlProp" Target="../ctrlProps/ctrlProp245.xml"/><Relationship Id="rId172" Type="http://schemas.openxmlformats.org/officeDocument/2006/relationships/ctrlProp" Target="../ctrlProps/ctrlProp266.xml"/><Relationship Id="rId193" Type="http://schemas.openxmlformats.org/officeDocument/2006/relationships/ctrlProp" Target="../ctrlProps/ctrlProp287.xml"/><Relationship Id="rId13" Type="http://schemas.openxmlformats.org/officeDocument/2006/relationships/ctrlProp" Target="../ctrlProps/ctrlProp107.xml"/><Relationship Id="rId109" Type="http://schemas.openxmlformats.org/officeDocument/2006/relationships/ctrlProp" Target="../ctrlProps/ctrlProp203.xml"/><Relationship Id="rId34" Type="http://schemas.openxmlformats.org/officeDocument/2006/relationships/ctrlProp" Target="../ctrlProps/ctrlProp128.xml"/><Relationship Id="rId50" Type="http://schemas.openxmlformats.org/officeDocument/2006/relationships/ctrlProp" Target="../ctrlProps/ctrlProp144.xml"/><Relationship Id="rId55" Type="http://schemas.openxmlformats.org/officeDocument/2006/relationships/ctrlProp" Target="../ctrlProps/ctrlProp149.xml"/><Relationship Id="rId76" Type="http://schemas.openxmlformats.org/officeDocument/2006/relationships/ctrlProp" Target="../ctrlProps/ctrlProp170.xml"/><Relationship Id="rId97" Type="http://schemas.openxmlformats.org/officeDocument/2006/relationships/ctrlProp" Target="../ctrlProps/ctrlProp191.xml"/><Relationship Id="rId104" Type="http://schemas.openxmlformats.org/officeDocument/2006/relationships/ctrlProp" Target="../ctrlProps/ctrlProp198.xml"/><Relationship Id="rId120" Type="http://schemas.openxmlformats.org/officeDocument/2006/relationships/ctrlProp" Target="../ctrlProps/ctrlProp214.xml"/><Relationship Id="rId125" Type="http://schemas.openxmlformats.org/officeDocument/2006/relationships/ctrlProp" Target="../ctrlProps/ctrlProp219.xml"/><Relationship Id="rId141" Type="http://schemas.openxmlformats.org/officeDocument/2006/relationships/ctrlProp" Target="../ctrlProps/ctrlProp235.xml"/><Relationship Id="rId146" Type="http://schemas.openxmlformats.org/officeDocument/2006/relationships/ctrlProp" Target="../ctrlProps/ctrlProp240.xml"/><Relationship Id="rId167" Type="http://schemas.openxmlformats.org/officeDocument/2006/relationships/ctrlProp" Target="../ctrlProps/ctrlProp261.xml"/><Relationship Id="rId188" Type="http://schemas.openxmlformats.org/officeDocument/2006/relationships/ctrlProp" Target="../ctrlProps/ctrlProp282.xml"/><Relationship Id="rId7" Type="http://schemas.openxmlformats.org/officeDocument/2006/relationships/ctrlProp" Target="../ctrlProps/ctrlProp101.xml"/><Relationship Id="rId71" Type="http://schemas.openxmlformats.org/officeDocument/2006/relationships/ctrlProp" Target="../ctrlProps/ctrlProp165.xml"/><Relationship Id="rId92" Type="http://schemas.openxmlformats.org/officeDocument/2006/relationships/ctrlProp" Target="../ctrlProps/ctrlProp186.xml"/><Relationship Id="rId162" Type="http://schemas.openxmlformats.org/officeDocument/2006/relationships/ctrlProp" Target="../ctrlProps/ctrlProp256.xml"/><Relationship Id="rId183" Type="http://schemas.openxmlformats.org/officeDocument/2006/relationships/ctrlProp" Target="../ctrlProps/ctrlProp277.xml"/><Relationship Id="rId2" Type="http://schemas.openxmlformats.org/officeDocument/2006/relationships/drawing" Target="../drawings/drawing3.xml"/><Relationship Id="rId29" Type="http://schemas.openxmlformats.org/officeDocument/2006/relationships/ctrlProp" Target="../ctrlProps/ctrlProp123.xml"/><Relationship Id="rId24" Type="http://schemas.openxmlformats.org/officeDocument/2006/relationships/ctrlProp" Target="../ctrlProps/ctrlProp118.xml"/><Relationship Id="rId40" Type="http://schemas.openxmlformats.org/officeDocument/2006/relationships/ctrlProp" Target="../ctrlProps/ctrlProp134.xml"/><Relationship Id="rId45" Type="http://schemas.openxmlformats.org/officeDocument/2006/relationships/ctrlProp" Target="../ctrlProps/ctrlProp139.xml"/><Relationship Id="rId66" Type="http://schemas.openxmlformats.org/officeDocument/2006/relationships/ctrlProp" Target="../ctrlProps/ctrlProp160.xml"/><Relationship Id="rId87" Type="http://schemas.openxmlformats.org/officeDocument/2006/relationships/ctrlProp" Target="../ctrlProps/ctrlProp181.xml"/><Relationship Id="rId110" Type="http://schemas.openxmlformats.org/officeDocument/2006/relationships/ctrlProp" Target="../ctrlProps/ctrlProp204.xml"/><Relationship Id="rId115" Type="http://schemas.openxmlformats.org/officeDocument/2006/relationships/ctrlProp" Target="../ctrlProps/ctrlProp209.xml"/><Relationship Id="rId131" Type="http://schemas.openxmlformats.org/officeDocument/2006/relationships/ctrlProp" Target="../ctrlProps/ctrlProp225.xml"/><Relationship Id="rId136" Type="http://schemas.openxmlformats.org/officeDocument/2006/relationships/ctrlProp" Target="../ctrlProps/ctrlProp230.xml"/><Relationship Id="rId157" Type="http://schemas.openxmlformats.org/officeDocument/2006/relationships/ctrlProp" Target="../ctrlProps/ctrlProp251.xml"/><Relationship Id="rId178" Type="http://schemas.openxmlformats.org/officeDocument/2006/relationships/ctrlProp" Target="../ctrlProps/ctrlProp272.xml"/><Relationship Id="rId61" Type="http://schemas.openxmlformats.org/officeDocument/2006/relationships/ctrlProp" Target="../ctrlProps/ctrlProp155.xml"/><Relationship Id="rId82" Type="http://schemas.openxmlformats.org/officeDocument/2006/relationships/ctrlProp" Target="../ctrlProps/ctrlProp176.xml"/><Relationship Id="rId152" Type="http://schemas.openxmlformats.org/officeDocument/2006/relationships/ctrlProp" Target="../ctrlProps/ctrlProp246.xml"/><Relationship Id="rId173" Type="http://schemas.openxmlformats.org/officeDocument/2006/relationships/ctrlProp" Target="../ctrlProps/ctrlProp267.xml"/><Relationship Id="rId194" Type="http://schemas.openxmlformats.org/officeDocument/2006/relationships/comments" Target="../comments2.xml"/><Relationship Id="rId19" Type="http://schemas.openxmlformats.org/officeDocument/2006/relationships/ctrlProp" Target="../ctrlProps/ctrlProp113.xml"/><Relationship Id="rId14" Type="http://schemas.openxmlformats.org/officeDocument/2006/relationships/ctrlProp" Target="../ctrlProps/ctrlProp108.xml"/><Relationship Id="rId30" Type="http://schemas.openxmlformats.org/officeDocument/2006/relationships/ctrlProp" Target="../ctrlProps/ctrlProp124.xml"/><Relationship Id="rId35" Type="http://schemas.openxmlformats.org/officeDocument/2006/relationships/ctrlProp" Target="../ctrlProps/ctrlProp129.xml"/><Relationship Id="rId56" Type="http://schemas.openxmlformats.org/officeDocument/2006/relationships/ctrlProp" Target="../ctrlProps/ctrlProp150.xml"/><Relationship Id="rId77" Type="http://schemas.openxmlformats.org/officeDocument/2006/relationships/ctrlProp" Target="../ctrlProps/ctrlProp171.xml"/><Relationship Id="rId100" Type="http://schemas.openxmlformats.org/officeDocument/2006/relationships/ctrlProp" Target="../ctrlProps/ctrlProp194.xml"/><Relationship Id="rId105" Type="http://schemas.openxmlformats.org/officeDocument/2006/relationships/ctrlProp" Target="../ctrlProps/ctrlProp199.xml"/><Relationship Id="rId126" Type="http://schemas.openxmlformats.org/officeDocument/2006/relationships/ctrlProp" Target="../ctrlProps/ctrlProp220.xml"/><Relationship Id="rId147" Type="http://schemas.openxmlformats.org/officeDocument/2006/relationships/ctrlProp" Target="../ctrlProps/ctrlProp241.xml"/><Relationship Id="rId168" Type="http://schemas.openxmlformats.org/officeDocument/2006/relationships/ctrlProp" Target="../ctrlProps/ctrlProp262.xml"/><Relationship Id="rId8" Type="http://schemas.openxmlformats.org/officeDocument/2006/relationships/ctrlProp" Target="../ctrlProps/ctrlProp102.xml"/><Relationship Id="rId51" Type="http://schemas.openxmlformats.org/officeDocument/2006/relationships/ctrlProp" Target="../ctrlProps/ctrlProp145.xml"/><Relationship Id="rId72" Type="http://schemas.openxmlformats.org/officeDocument/2006/relationships/ctrlProp" Target="../ctrlProps/ctrlProp166.xml"/><Relationship Id="rId93" Type="http://schemas.openxmlformats.org/officeDocument/2006/relationships/ctrlProp" Target="../ctrlProps/ctrlProp187.xml"/><Relationship Id="rId98" Type="http://schemas.openxmlformats.org/officeDocument/2006/relationships/ctrlProp" Target="../ctrlProps/ctrlProp192.xml"/><Relationship Id="rId121" Type="http://schemas.openxmlformats.org/officeDocument/2006/relationships/ctrlProp" Target="../ctrlProps/ctrlProp215.xml"/><Relationship Id="rId142" Type="http://schemas.openxmlformats.org/officeDocument/2006/relationships/ctrlProp" Target="../ctrlProps/ctrlProp236.xml"/><Relationship Id="rId163" Type="http://schemas.openxmlformats.org/officeDocument/2006/relationships/ctrlProp" Target="../ctrlProps/ctrlProp257.xml"/><Relationship Id="rId184" Type="http://schemas.openxmlformats.org/officeDocument/2006/relationships/ctrlProp" Target="../ctrlProps/ctrlProp278.xml"/><Relationship Id="rId189" Type="http://schemas.openxmlformats.org/officeDocument/2006/relationships/ctrlProp" Target="../ctrlProps/ctrlProp283.xml"/><Relationship Id="rId3" Type="http://schemas.openxmlformats.org/officeDocument/2006/relationships/vmlDrawing" Target="../drawings/vmlDrawing2.vml"/><Relationship Id="rId25" Type="http://schemas.openxmlformats.org/officeDocument/2006/relationships/ctrlProp" Target="../ctrlProps/ctrlProp119.xml"/><Relationship Id="rId46" Type="http://schemas.openxmlformats.org/officeDocument/2006/relationships/ctrlProp" Target="../ctrlProps/ctrlProp140.xml"/><Relationship Id="rId67" Type="http://schemas.openxmlformats.org/officeDocument/2006/relationships/ctrlProp" Target="../ctrlProps/ctrlProp161.xml"/><Relationship Id="rId116" Type="http://schemas.openxmlformats.org/officeDocument/2006/relationships/ctrlProp" Target="../ctrlProps/ctrlProp210.xml"/><Relationship Id="rId137" Type="http://schemas.openxmlformats.org/officeDocument/2006/relationships/ctrlProp" Target="../ctrlProps/ctrlProp231.xml"/><Relationship Id="rId158" Type="http://schemas.openxmlformats.org/officeDocument/2006/relationships/ctrlProp" Target="../ctrlProps/ctrlProp252.xml"/><Relationship Id="rId20" Type="http://schemas.openxmlformats.org/officeDocument/2006/relationships/ctrlProp" Target="../ctrlProps/ctrlProp114.xml"/><Relationship Id="rId41" Type="http://schemas.openxmlformats.org/officeDocument/2006/relationships/ctrlProp" Target="../ctrlProps/ctrlProp135.xml"/><Relationship Id="rId62" Type="http://schemas.openxmlformats.org/officeDocument/2006/relationships/ctrlProp" Target="../ctrlProps/ctrlProp156.xml"/><Relationship Id="rId83" Type="http://schemas.openxmlformats.org/officeDocument/2006/relationships/ctrlProp" Target="../ctrlProps/ctrlProp177.xml"/><Relationship Id="rId88" Type="http://schemas.openxmlformats.org/officeDocument/2006/relationships/ctrlProp" Target="../ctrlProps/ctrlProp182.xml"/><Relationship Id="rId111" Type="http://schemas.openxmlformats.org/officeDocument/2006/relationships/ctrlProp" Target="../ctrlProps/ctrlProp205.xml"/><Relationship Id="rId132" Type="http://schemas.openxmlformats.org/officeDocument/2006/relationships/ctrlProp" Target="../ctrlProps/ctrlProp226.xml"/><Relationship Id="rId153" Type="http://schemas.openxmlformats.org/officeDocument/2006/relationships/ctrlProp" Target="../ctrlProps/ctrlProp247.xml"/><Relationship Id="rId174" Type="http://schemas.openxmlformats.org/officeDocument/2006/relationships/ctrlProp" Target="../ctrlProps/ctrlProp268.xml"/><Relationship Id="rId179" Type="http://schemas.openxmlformats.org/officeDocument/2006/relationships/ctrlProp" Target="../ctrlProps/ctrlProp273.xml"/><Relationship Id="rId190" Type="http://schemas.openxmlformats.org/officeDocument/2006/relationships/ctrlProp" Target="../ctrlProps/ctrlProp284.xml"/><Relationship Id="rId15" Type="http://schemas.openxmlformats.org/officeDocument/2006/relationships/ctrlProp" Target="../ctrlProps/ctrlProp109.xml"/><Relationship Id="rId36" Type="http://schemas.openxmlformats.org/officeDocument/2006/relationships/ctrlProp" Target="../ctrlProps/ctrlProp130.xml"/><Relationship Id="rId57" Type="http://schemas.openxmlformats.org/officeDocument/2006/relationships/ctrlProp" Target="../ctrlProps/ctrlProp151.xml"/><Relationship Id="rId106" Type="http://schemas.openxmlformats.org/officeDocument/2006/relationships/ctrlProp" Target="../ctrlProps/ctrlProp200.xml"/><Relationship Id="rId127" Type="http://schemas.openxmlformats.org/officeDocument/2006/relationships/ctrlProp" Target="../ctrlProps/ctrlProp221.xml"/><Relationship Id="rId10" Type="http://schemas.openxmlformats.org/officeDocument/2006/relationships/ctrlProp" Target="../ctrlProps/ctrlProp104.xml"/><Relationship Id="rId31" Type="http://schemas.openxmlformats.org/officeDocument/2006/relationships/ctrlProp" Target="../ctrlProps/ctrlProp125.xml"/><Relationship Id="rId52" Type="http://schemas.openxmlformats.org/officeDocument/2006/relationships/ctrlProp" Target="../ctrlProps/ctrlProp146.xml"/><Relationship Id="rId73" Type="http://schemas.openxmlformats.org/officeDocument/2006/relationships/ctrlProp" Target="../ctrlProps/ctrlProp167.xml"/><Relationship Id="rId78" Type="http://schemas.openxmlformats.org/officeDocument/2006/relationships/ctrlProp" Target="../ctrlProps/ctrlProp172.xml"/><Relationship Id="rId94" Type="http://schemas.openxmlformats.org/officeDocument/2006/relationships/ctrlProp" Target="../ctrlProps/ctrlProp188.xml"/><Relationship Id="rId99" Type="http://schemas.openxmlformats.org/officeDocument/2006/relationships/ctrlProp" Target="../ctrlProps/ctrlProp193.xml"/><Relationship Id="rId101" Type="http://schemas.openxmlformats.org/officeDocument/2006/relationships/ctrlProp" Target="../ctrlProps/ctrlProp195.xml"/><Relationship Id="rId122" Type="http://schemas.openxmlformats.org/officeDocument/2006/relationships/ctrlProp" Target="../ctrlProps/ctrlProp216.xml"/><Relationship Id="rId143" Type="http://schemas.openxmlformats.org/officeDocument/2006/relationships/ctrlProp" Target="../ctrlProps/ctrlProp237.xml"/><Relationship Id="rId148" Type="http://schemas.openxmlformats.org/officeDocument/2006/relationships/ctrlProp" Target="../ctrlProps/ctrlProp242.xml"/><Relationship Id="rId164" Type="http://schemas.openxmlformats.org/officeDocument/2006/relationships/ctrlProp" Target="../ctrlProps/ctrlProp258.xml"/><Relationship Id="rId169" Type="http://schemas.openxmlformats.org/officeDocument/2006/relationships/ctrlProp" Target="../ctrlProps/ctrlProp263.xml"/><Relationship Id="rId185" Type="http://schemas.openxmlformats.org/officeDocument/2006/relationships/ctrlProp" Target="../ctrlProps/ctrlProp279.xml"/><Relationship Id="rId4" Type="http://schemas.openxmlformats.org/officeDocument/2006/relationships/ctrlProp" Target="../ctrlProps/ctrlProp98.xml"/><Relationship Id="rId9" Type="http://schemas.openxmlformats.org/officeDocument/2006/relationships/ctrlProp" Target="../ctrlProps/ctrlProp103.xml"/><Relationship Id="rId180" Type="http://schemas.openxmlformats.org/officeDocument/2006/relationships/ctrlProp" Target="../ctrlProps/ctrlProp274.xml"/><Relationship Id="rId26" Type="http://schemas.openxmlformats.org/officeDocument/2006/relationships/ctrlProp" Target="../ctrlProps/ctrlProp120.xml"/><Relationship Id="rId47" Type="http://schemas.openxmlformats.org/officeDocument/2006/relationships/ctrlProp" Target="../ctrlProps/ctrlProp141.xml"/><Relationship Id="rId68" Type="http://schemas.openxmlformats.org/officeDocument/2006/relationships/ctrlProp" Target="../ctrlProps/ctrlProp162.xml"/><Relationship Id="rId89" Type="http://schemas.openxmlformats.org/officeDocument/2006/relationships/ctrlProp" Target="../ctrlProps/ctrlProp183.xml"/><Relationship Id="rId112" Type="http://schemas.openxmlformats.org/officeDocument/2006/relationships/ctrlProp" Target="../ctrlProps/ctrlProp206.xml"/><Relationship Id="rId133" Type="http://schemas.openxmlformats.org/officeDocument/2006/relationships/ctrlProp" Target="../ctrlProps/ctrlProp227.xml"/><Relationship Id="rId154" Type="http://schemas.openxmlformats.org/officeDocument/2006/relationships/ctrlProp" Target="../ctrlProps/ctrlProp248.xml"/><Relationship Id="rId175" Type="http://schemas.openxmlformats.org/officeDocument/2006/relationships/ctrlProp" Target="../ctrlProps/ctrlProp269.xml"/><Relationship Id="rId16" Type="http://schemas.openxmlformats.org/officeDocument/2006/relationships/ctrlProp" Target="../ctrlProps/ctrlProp110.xml"/><Relationship Id="rId37" Type="http://schemas.openxmlformats.org/officeDocument/2006/relationships/ctrlProp" Target="../ctrlProps/ctrlProp131.xml"/><Relationship Id="rId58" Type="http://schemas.openxmlformats.org/officeDocument/2006/relationships/ctrlProp" Target="../ctrlProps/ctrlProp152.xml"/><Relationship Id="rId79" Type="http://schemas.openxmlformats.org/officeDocument/2006/relationships/ctrlProp" Target="../ctrlProps/ctrlProp173.xml"/><Relationship Id="rId102" Type="http://schemas.openxmlformats.org/officeDocument/2006/relationships/ctrlProp" Target="../ctrlProps/ctrlProp196.xml"/><Relationship Id="rId123" Type="http://schemas.openxmlformats.org/officeDocument/2006/relationships/ctrlProp" Target="../ctrlProps/ctrlProp217.xml"/><Relationship Id="rId144" Type="http://schemas.openxmlformats.org/officeDocument/2006/relationships/ctrlProp" Target="../ctrlProps/ctrlProp238.xml"/><Relationship Id="rId90" Type="http://schemas.openxmlformats.org/officeDocument/2006/relationships/ctrlProp" Target="../ctrlProps/ctrlProp184.xml"/><Relationship Id="rId165" Type="http://schemas.openxmlformats.org/officeDocument/2006/relationships/ctrlProp" Target="../ctrlProps/ctrlProp259.xml"/><Relationship Id="rId186" Type="http://schemas.openxmlformats.org/officeDocument/2006/relationships/ctrlProp" Target="../ctrlProps/ctrlProp280.xml"/><Relationship Id="rId27" Type="http://schemas.openxmlformats.org/officeDocument/2006/relationships/ctrlProp" Target="../ctrlProps/ctrlProp121.xml"/><Relationship Id="rId48" Type="http://schemas.openxmlformats.org/officeDocument/2006/relationships/ctrlProp" Target="../ctrlProps/ctrlProp142.xml"/><Relationship Id="rId69" Type="http://schemas.openxmlformats.org/officeDocument/2006/relationships/ctrlProp" Target="../ctrlProps/ctrlProp163.xml"/><Relationship Id="rId113" Type="http://schemas.openxmlformats.org/officeDocument/2006/relationships/ctrlProp" Target="../ctrlProps/ctrlProp207.xml"/><Relationship Id="rId134" Type="http://schemas.openxmlformats.org/officeDocument/2006/relationships/ctrlProp" Target="../ctrlProps/ctrlProp228.xml"/><Relationship Id="rId80" Type="http://schemas.openxmlformats.org/officeDocument/2006/relationships/ctrlProp" Target="../ctrlProps/ctrlProp174.xml"/><Relationship Id="rId155" Type="http://schemas.openxmlformats.org/officeDocument/2006/relationships/ctrlProp" Target="../ctrlProps/ctrlProp249.xml"/><Relationship Id="rId176" Type="http://schemas.openxmlformats.org/officeDocument/2006/relationships/ctrlProp" Target="../ctrlProps/ctrlProp270.xml"/><Relationship Id="rId17" Type="http://schemas.openxmlformats.org/officeDocument/2006/relationships/ctrlProp" Target="../ctrlProps/ctrlProp111.xml"/><Relationship Id="rId38" Type="http://schemas.openxmlformats.org/officeDocument/2006/relationships/ctrlProp" Target="../ctrlProps/ctrlProp132.xml"/><Relationship Id="rId59" Type="http://schemas.openxmlformats.org/officeDocument/2006/relationships/ctrlProp" Target="../ctrlProps/ctrlProp153.xml"/><Relationship Id="rId103" Type="http://schemas.openxmlformats.org/officeDocument/2006/relationships/ctrlProp" Target="../ctrlProps/ctrlProp197.xml"/><Relationship Id="rId124" Type="http://schemas.openxmlformats.org/officeDocument/2006/relationships/ctrlProp" Target="../ctrlProps/ctrlProp218.xml"/><Relationship Id="rId70" Type="http://schemas.openxmlformats.org/officeDocument/2006/relationships/ctrlProp" Target="../ctrlProps/ctrlProp164.xml"/><Relationship Id="rId91" Type="http://schemas.openxmlformats.org/officeDocument/2006/relationships/ctrlProp" Target="../ctrlProps/ctrlProp185.xml"/><Relationship Id="rId145" Type="http://schemas.openxmlformats.org/officeDocument/2006/relationships/ctrlProp" Target="../ctrlProps/ctrlProp239.xml"/><Relationship Id="rId166" Type="http://schemas.openxmlformats.org/officeDocument/2006/relationships/ctrlProp" Target="../ctrlProps/ctrlProp260.xml"/><Relationship Id="rId187" Type="http://schemas.openxmlformats.org/officeDocument/2006/relationships/ctrlProp" Target="../ctrlProps/ctrlProp281.xml"/><Relationship Id="rId1" Type="http://schemas.openxmlformats.org/officeDocument/2006/relationships/printerSettings" Target="../printerSettings/printerSettings4.bin"/><Relationship Id="rId28" Type="http://schemas.openxmlformats.org/officeDocument/2006/relationships/ctrlProp" Target="../ctrlProps/ctrlProp122.xml"/><Relationship Id="rId49" Type="http://schemas.openxmlformats.org/officeDocument/2006/relationships/ctrlProp" Target="../ctrlProps/ctrlProp143.xml"/><Relationship Id="rId114" Type="http://schemas.openxmlformats.org/officeDocument/2006/relationships/ctrlProp" Target="../ctrlProps/ctrlProp208.xml"/><Relationship Id="rId60" Type="http://schemas.openxmlformats.org/officeDocument/2006/relationships/ctrlProp" Target="../ctrlProps/ctrlProp154.xml"/><Relationship Id="rId81" Type="http://schemas.openxmlformats.org/officeDocument/2006/relationships/ctrlProp" Target="../ctrlProps/ctrlProp175.xml"/><Relationship Id="rId135" Type="http://schemas.openxmlformats.org/officeDocument/2006/relationships/ctrlProp" Target="../ctrlProps/ctrlProp229.xml"/><Relationship Id="rId156" Type="http://schemas.openxmlformats.org/officeDocument/2006/relationships/ctrlProp" Target="../ctrlProps/ctrlProp250.xml"/><Relationship Id="rId177" Type="http://schemas.openxmlformats.org/officeDocument/2006/relationships/ctrlProp" Target="../ctrlProps/ctrlProp271.xml"/><Relationship Id="rId18" Type="http://schemas.openxmlformats.org/officeDocument/2006/relationships/ctrlProp" Target="../ctrlProps/ctrlProp112.xml"/><Relationship Id="rId39" Type="http://schemas.openxmlformats.org/officeDocument/2006/relationships/ctrlProp" Target="../ctrlProps/ctrlProp13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A109"/>
  <sheetViews>
    <sheetView showGridLines="0" showRowColHeaders="0" tabSelected="1" showRuler="0" view="pageLayout" topLeftCell="A2" zoomScaleNormal="100" workbookViewId="0">
      <selection activeCell="G2" sqref="G2"/>
    </sheetView>
  </sheetViews>
  <sheetFormatPr defaultColWidth="0" defaultRowHeight="0" customHeight="1" zeroHeight="1" x14ac:dyDescent="0.25"/>
  <cols>
    <col min="1" max="1" width="2.5703125" style="251" customWidth="1"/>
    <col min="2" max="2" width="0.7109375" style="302" customWidth="1"/>
    <col min="3" max="3" width="9" style="302" bestFit="1" customWidth="1"/>
    <col min="4" max="4" width="0.7109375" style="302" customWidth="1"/>
    <col min="5" max="5" width="5.85546875" style="302" bestFit="1" customWidth="1"/>
    <col min="6" max="6" width="0.7109375" style="302" customWidth="1"/>
    <col min="7" max="7" width="6.42578125" style="302" bestFit="1" customWidth="1"/>
    <col min="8" max="8" width="0.7109375" style="302" customWidth="1"/>
    <col min="9" max="9" width="7.28515625" style="302" bestFit="1" customWidth="1"/>
    <col min="10" max="10" width="0.7109375" style="302" customWidth="1"/>
    <col min="11" max="11" width="6.7109375" style="303" customWidth="1"/>
    <col min="12" max="12" width="30.85546875" style="239" customWidth="1"/>
    <col min="13" max="14" width="3.140625" style="302" customWidth="1"/>
    <col min="15" max="15" width="3.85546875" style="239" customWidth="1"/>
    <col min="16" max="17" width="3.140625" style="302" customWidth="1"/>
    <col min="18" max="18" width="3.85546875" style="239" customWidth="1"/>
    <col min="19" max="19" width="3.140625" style="302" customWidth="1"/>
    <col min="20" max="20" width="2.42578125" style="302" customWidth="1"/>
    <col min="21" max="21" width="0.5703125" style="306" customWidth="1"/>
    <col min="22" max="27" width="0" style="239" hidden="1" customWidth="1"/>
    <col min="28" max="31" width="9.140625" style="239" hidden="1" customWidth="1"/>
    <col min="32" max="16384" width="9.140625" style="239" hidden="1"/>
  </cols>
  <sheetData>
    <row r="1" spans="1:21" ht="0" hidden="1" customHeight="1" x14ac:dyDescent="0.25">
      <c r="G1" s="971"/>
      <c r="H1" s="972"/>
      <c r="I1" s="972"/>
      <c r="J1" s="972"/>
      <c r="K1" s="973"/>
    </row>
    <row r="2" spans="1:21" ht="11.45" customHeight="1" x14ac:dyDescent="0.25">
      <c r="B2" s="251"/>
      <c r="C2" s="969" t="s">
        <v>679</v>
      </c>
      <c r="D2" s="969"/>
      <c r="E2" s="969"/>
      <c r="F2" s="969"/>
      <c r="G2" s="1090" t="s">
        <v>803</v>
      </c>
      <c r="H2" s="975"/>
      <c r="I2" s="975"/>
      <c r="J2" s="975"/>
      <c r="K2" s="975"/>
      <c r="L2" s="976"/>
      <c r="M2" s="976"/>
      <c r="N2" s="976"/>
      <c r="O2" s="977"/>
      <c r="P2" s="976"/>
      <c r="Q2" s="976"/>
      <c r="R2" s="977"/>
      <c r="S2" s="978"/>
      <c r="T2" s="979"/>
      <c r="U2" s="366"/>
    </row>
    <row r="3" spans="1:21" ht="11.45" customHeight="1" x14ac:dyDescent="0.25">
      <c r="B3" s="251"/>
      <c r="C3" s="969" t="s">
        <v>677</v>
      </c>
      <c r="D3" s="969"/>
      <c r="E3" s="969"/>
      <c r="F3" s="969"/>
      <c r="G3" s="1091" t="s">
        <v>803</v>
      </c>
      <c r="H3" s="970"/>
      <c r="I3" s="970"/>
      <c r="J3" s="970"/>
      <c r="K3" s="970"/>
      <c r="L3" s="967"/>
      <c r="M3" s="967"/>
      <c r="N3" s="967"/>
      <c r="O3" s="968"/>
      <c r="P3" s="967"/>
      <c r="Q3" s="967"/>
      <c r="R3" s="968"/>
      <c r="S3" s="974"/>
      <c r="T3" s="980"/>
      <c r="U3" s="366"/>
    </row>
    <row r="4" spans="1:21" ht="11.45" customHeight="1" x14ac:dyDescent="0.25">
      <c r="B4" s="251"/>
      <c r="C4" s="969" t="s">
        <v>678</v>
      </c>
      <c r="D4" s="969"/>
      <c r="E4" s="969"/>
      <c r="F4" s="969"/>
      <c r="G4" s="1091" t="s">
        <v>803</v>
      </c>
      <c r="H4" s="970"/>
      <c r="I4" s="970"/>
      <c r="J4" s="970"/>
      <c r="K4" s="970"/>
      <c r="L4" s="967"/>
      <c r="M4" s="967"/>
      <c r="N4" s="967"/>
      <c r="O4" s="968"/>
      <c r="P4" s="967"/>
      <c r="Q4" s="967"/>
      <c r="R4" s="968"/>
      <c r="S4" s="974"/>
      <c r="T4" s="980"/>
      <c r="U4" s="366"/>
    </row>
    <row r="5" spans="1:21" ht="11.45" customHeight="1" thickBot="1" x14ac:dyDescent="0.3">
      <c r="B5" s="251"/>
      <c r="C5" s="969" t="s">
        <v>680</v>
      </c>
      <c r="D5" s="969"/>
      <c r="E5" s="969"/>
      <c r="F5" s="969"/>
      <c r="G5" s="1092" t="s">
        <v>803</v>
      </c>
      <c r="H5" s="981"/>
      <c r="I5" s="981"/>
      <c r="J5" s="981"/>
      <c r="K5" s="981"/>
      <c r="L5" s="982"/>
      <c r="M5" s="982"/>
      <c r="N5" s="982"/>
      <c r="O5" s="983"/>
      <c r="P5" s="982"/>
      <c r="Q5" s="982"/>
      <c r="R5" s="983"/>
      <c r="S5" s="984"/>
      <c r="T5" s="985"/>
      <c r="U5" s="366"/>
    </row>
    <row r="6" spans="1:21" ht="11.45" customHeight="1" x14ac:dyDescent="0.25">
      <c r="B6" s="251"/>
      <c r="C6" s="1245"/>
      <c r="D6" s="1245"/>
      <c r="E6" s="1245"/>
      <c r="F6" s="1245"/>
      <c r="G6" s="1245"/>
      <c r="H6" s="1245"/>
      <c r="I6" s="1245"/>
      <c r="J6" s="1245"/>
      <c r="K6" s="1245"/>
      <c r="L6" s="261"/>
      <c r="M6" s="261"/>
      <c r="N6" s="261"/>
      <c r="O6" s="1009"/>
      <c r="P6" s="261"/>
      <c r="Q6" s="261"/>
      <c r="R6" s="1009"/>
      <c r="S6" s="1245"/>
      <c r="T6" s="1245"/>
      <c r="U6" s="1245"/>
    </row>
    <row r="7" spans="1:21" ht="102.75" customHeight="1" x14ac:dyDescent="0.25">
      <c r="B7" s="252"/>
      <c r="C7" s="252" t="s">
        <v>436</v>
      </c>
      <c r="D7" s="252"/>
      <c r="E7" s="253" t="s">
        <v>435</v>
      </c>
      <c r="F7" s="252"/>
      <c r="G7" s="254" t="s">
        <v>434</v>
      </c>
      <c r="H7" s="252"/>
      <c r="I7" s="255" t="s">
        <v>430</v>
      </c>
      <c r="J7" s="252"/>
      <c r="K7" s="256"/>
      <c r="L7"/>
      <c r="M7" s="313"/>
      <c r="N7" s="258"/>
      <c r="O7" s="257"/>
      <c r="P7" s="258"/>
      <c r="Q7" s="258"/>
      <c r="R7" s="257"/>
      <c r="S7" s="258"/>
      <c r="T7" s="258"/>
      <c r="U7" s="258"/>
    </row>
    <row r="8" spans="1:21" ht="11.45" customHeight="1" x14ac:dyDescent="0.25">
      <c r="B8" s="259"/>
      <c r="C8" s="259" t="s">
        <v>420</v>
      </c>
      <c r="D8" s="259"/>
      <c r="E8" s="259" t="s">
        <v>421</v>
      </c>
      <c r="F8" s="259"/>
      <c r="G8" s="259" t="s">
        <v>421</v>
      </c>
      <c r="H8" s="259"/>
      <c r="I8" s="259" t="s">
        <v>422</v>
      </c>
      <c r="J8" s="259"/>
      <c r="K8" s="260" t="s">
        <v>423</v>
      </c>
      <c r="L8" s="257"/>
      <c r="M8" s="258"/>
      <c r="N8" s="258"/>
      <c r="O8" s="257"/>
      <c r="P8" s="258"/>
      <c r="Q8" s="258"/>
      <c r="R8" s="257"/>
      <c r="S8" s="258"/>
      <c r="T8" s="258"/>
      <c r="U8" s="258"/>
    </row>
    <row r="9" spans="1:21" ht="11.45" customHeight="1" thickBot="1" x14ac:dyDescent="0.3">
      <c r="B9" s="251"/>
      <c r="C9" s="1245"/>
      <c r="D9" s="1245"/>
      <c r="E9" s="1245"/>
      <c r="F9" s="1245"/>
      <c r="G9" s="1245"/>
      <c r="H9" s="1245"/>
      <c r="I9" s="1245"/>
      <c r="J9" s="1245"/>
      <c r="K9" s="1245"/>
      <c r="L9" s="261"/>
      <c r="M9" s="261"/>
      <c r="N9" s="261"/>
      <c r="O9" s="1009"/>
      <c r="P9" s="261"/>
      <c r="Q9" s="261"/>
      <c r="R9" s="1009"/>
      <c r="S9" s="1245"/>
      <c r="T9" s="1245"/>
      <c r="U9" s="1245"/>
    </row>
    <row r="10" spans="1:21" s="266" customFormat="1" ht="21.75" customHeight="1" thickBot="1" x14ac:dyDescent="0.3">
      <c r="A10" s="262"/>
      <c r="B10" s="263"/>
      <c r="C10" s="264"/>
      <c r="D10" s="263"/>
      <c r="E10" s="264"/>
      <c r="F10" s="263"/>
      <c r="G10" s="264"/>
      <c r="H10" s="263"/>
      <c r="I10" s="264"/>
      <c r="J10" s="263"/>
      <c r="K10" s="665" t="s">
        <v>513</v>
      </c>
      <c r="L10" s="1387" t="str">
        <f>'Invulscherm 1 - Weging'!F3</f>
        <v>PRODUCTIEGERICHT &amp; GEMENGD BEDRIJVENTERREIN</v>
      </c>
      <c r="M10" s="1387"/>
      <c r="N10" s="1387"/>
      <c r="O10" s="1388"/>
      <c r="P10" s="1383" t="s">
        <v>433</v>
      </c>
      <c r="Q10" s="1384"/>
      <c r="R10" s="265"/>
      <c r="S10" s="1383" t="s">
        <v>432</v>
      </c>
      <c r="T10" s="1384"/>
      <c r="U10" s="307"/>
    </row>
    <row r="11" spans="1:21" ht="11.45" customHeight="1" thickBot="1" x14ac:dyDescent="0.3">
      <c r="B11" s="251"/>
      <c r="C11" s="1245"/>
      <c r="D11" s="1245"/>
      <c r="E11" s="1245"/>
      <c r="F11" s="1245"/>
      <c r="G11" s="1245"/>
      <c r="H11" s="1245"/>
      <c r="I11" s="1245"/>
      <c r="J11" s="1245"/>
      <c r="K11" s="1245"/>
      <c r="L11" s="261"/>
      <c r="M11" s="261"/>
      <c r="N11" s="261"/>
      <c r="O11" s="1009"/>
      <c r="P11" s="261"/>
      <c r="Q11" s="261"/>
      <c r="R11" s="1009"/>
      <c r="S11" s="1245"/>
      <c r="T11" s="1245"/>
      <c r="U11" s="1245"/>
    </row>
    <row r="12" spans="1:21" ht="11.45" customHeight="1" thickBot="1" x14ac:dyDescent="0.3">
      <c r="B12" s="267"/>
      <c r="C12" s="323">
        <f>'Invulscherm 1 - Weging'!F7/100</f>
        <v>9.2000000000000012E-2</v>
      </c>
      <c r="D12" s="324"/>
      <c r="E12" s="323">
        <f>'Invulscherm 1 - Weging'!I7/100</f>
        <v>0.10800000000000003</v>
      </c>
      <c r="F12" s="324"/>
      <c r="G12" s="1385">
        <f>'Invulscherm 2 - Scores'!J4/100</f>
        <v>0</v>
      </c>
      <c r="H12" s="324"/>
      <c r="I12" s="1317"/>
      <c r="J12" s="267"/>
      <c r="K12" s="268"/>
      <c r="L12" s="1247" t="s">
        <v>424</v>
      </c>
      <c r="M12" s="1247"/>
      <c r="N12" s="1247"/>
      <c r="O12" s="304"/>
      <c r="P12" s="1339">
        <v>0.2</v>
      </c>
      <c r="Q12" s="1340"/>
      <c r="R12" s="269"/>
      <c r="S12" s="1339">
        <f>G12</f>
        <v>0</v>
      </c>
      <c r="T12" s="1340"/>
      <c r="U12" s="1252"/>
    </row>
    <row r="13" spans="1:21" s="274" customFormat="1" ht="10.7" customHeight="1" thickBot="1" x14ac:dyDescent="0.25">
      <c r="A13" s="270"/>
      <c r="B13" s="271"/>
      <c r="C13" s="325">
        <f>SUM('Invulscherm 2 - Scores'!J6,'Invulscherm 2 - Scores'!J7,'Invulscherm 2 - Scores'!J8,'Invulscherm 2 - Scores'!J11,'Invulscherm 2 - Scores'!J13,'Invulscherm 2 - Scores'!J14,'Invulscherm 2 - Scores'!J17,'Invulscherm 2 - Scores'!J19,'Invulscherm 2 - Scores'!J22,'Invulscherm 2 - Scores'!J24)/100</f>
        <v>0</v>
      </c>
      <c r="D13" s="326"/>
      <c r="E13" s="325">
        <f>SUM('Invulscherm 2 - Scores'!J9,'Invulscherm 2 - Scores'!J12,'Invulscherm 2 - Scores'!J15,'Invulscherm 2 - Scores'!J18,'Invulscherm 2 - Scores'!J20,'Invulscherm 2 - Scores'!J23,'Invulscherm 2 - Scores'!J25,'Invulscherm 2 - Scores'!J26,'Invulscherm 2 - Scores'!J27,'Invulscherm 2 - Scores'!J28,'Invulscherm 2 - Scores'!J29,'Invulscherm 2 - Scores'!J30)/100</f>
        <v>0</v>
      </c>
      <c r="F13" s="326"/>
      <c r="G13" s="1386"/>
      <c r="H13" s="326"/>
      <c r="I13" s="1318"/>
      <c r="J13" s="271"/>
      <c r="K13" s="272"/>
      <c r="L13" s="1250"/>
      <c r="M13" s="1250"/>
      <c r="N13" s="1250"/>
      <c r="O13" s="305"/>
      <c r="P13" s="1341"/>
      <c r="Q13" s="1342"/>
      <c r="R13" s="273"/>
      <c r="S13" s="1341"/>
      <c r="T13" s="1342"/>
      <c r="U13" s="1252"/>
    </row>
    <row r="14" spans="1:21" s="274" customFormat="1" ht="5.25" customHeight="1" thickBot="1" x14ac:dyDescent="0.25">
      <c r="A14" s="270"/>
      <c r="B14" s="275"/>
      <c r="C14" s="327"/>
      <c r="D14" s="328"/>
      <c r="E14" s="327"/>
      <c r="F14" s="328"/>
      <c r="G14" s="327"/>
      <c r="H14" s="328"/>
      <c r="I14" s="327"/>
      <c r="J14" s="275"/>
      <c r="K14" s="277"/>
      <c r="L14" s="277"/>
      <c r="M14" s="277"/>
      <c r="N14" s="277"/>
      <c r="O14" s="277"/>
      <c r="P14" s="277"/>
      <c r="Q14" s="277"/>
      <c r="R14" s="277"/>
      <c r="S14" s="277"/>
      <c r="T14" s="277"/>
      <c r="U14" s="277"/>
    </row>
    <row r="15" spans="1:21" ht="11.45" customHeight="1" thickBot="1" x14ac:dyDescent="0.3">
      <c r="B15" s="267"/>
      <c r="C15" s="329">
        <f>'Invulscherm 1 - Weging'!F31/100</f>
        <v>4.8000000000000001E-2</v>
      </c>
      <c r="D15" s="330"/>
      <c r="E15" s="1010">
        <f>'Invulscherm 1 - Weging'!I31/100</f>
        <v>0.10199999999999999</v>
      </c>
      <c r="F15" s="330"/>
      <c r="G15" s="1365">
        <f>'Invulscherm 2 - Scores'!J31/100</f>
        <v>0</v>
      </c>
      <c r="H15" s="330"/>
      <c r="I15" s="1367"/>
      <c r="J15" s="267"/>
      <c r="K15" s="278"/>
      <c r="L15" s="1254" t="s">
        <v>425</v>
      </c>
      <c r="M15" s="1254"/>
      <c r="N15" s="1254"/>
      <c r="O15" s="279"/>
      <c r="P15" s="1353">
        <v>0.15</v>
      </c>
      <c r="Q15" s="1354"/>
      <c r="R15" s="280"/>
      <c r="S15" s="1353">
        <f>G15</f>
        <v>0</v>
      </c>
      <c r="T15" s="1354"/>
      <c r="U15" s="308"/>
    </row>
    <row r="16" spans="1:21" s="274" customFormat="1" ht="10.7" customHeight="1" thickBot="1" x14ac:dyDescent="0.25">
      <c r="A16" s="270"/>
      <c r="B16" s="271"/>
      <c r="C16" s="331">
        <f>SUM('Invulscherm 2 - Scores'!J38,'Invulscherm 2 - Scores'!J39,'Invulscherm 2 - Scores'!J41,'Invulscherm 2 - Scores'!J45)/100</f>
        <v>0</v>
      </c>
      <c r="D16" s="332"/>
      <c r="E16" s="333">
        <f>SUM('Invulscherm 2 - Scores'!J33,'Invulscherm 2 - Scores'!J34,'Invulscherm 2 - Scores'!J35,'Invulscherm 2 - Scores'!J36,'Invulscherm 2 - Scores'!J42,'Invulscherm 2 - Scores'!J43,'Invulscherm 2 - Scores'!J46)/100</f>
        <v>0</v>
      </c>
      <c r="F16" s="332"/>
      <c r="G16" s="1366"/>
      <c r="H16" s="332"/>
      <c r="I16" s="1368"/>
      <c r="J16" s="271"/>
      <c r="K16" s="281"/>
      <c r="L16" s="1336"/>
      <c r="M16" s="1336"/>
      <c r="N16" s="1336"/>
      <c r="O16" s="282"/>
      <c r="P16" s="1355"/>
      <c r="Q16" s="1356"/>
      <c r="R16" s="283"/>
      <c r="S16" s="1355"/>
      <c r="T16" s="1356"/>
      <c r="U16" s="308"/>
    </row>
    <row r="17" spans="1:21" s="274" customFormat="1" ht="5.25" customHeight="1" thickBot="1" x14ac:dyDescent="0.25">
      <c r="A17" s="270"/>
      <c r="B17" s="275"/>
      <c r="C17" s="327"/>
      <c r="D17" s="328"/>
      <c r="E17" s="327"/>
      <c r="F17" s="328"/>
      <c r="G17" s="327"/>
      <c r="H17" s="328"/>
      <c r="I17" s="327"/>
      <c r="J17" s="275"/>
      <c r="K17" s="277"/>
      <c r="L17" s="277"/>
      <c r="M17" s="277"/>
      <c r="N17" s="277"/>
      <c r="O17" s="277"/>
      <c r="P17" s="277"/>
      <c r="Q17" s="277"/>
      <c r="R17" s="277"/>
      <c r="S17" s="277"/>
      <c r="T17" s="277"/>
      <c r="U17" s="277"/>
    </row>
    <row r="18" spans="1:21" ht="11.45" customHeight="1" thickBot="1" x14ac:dyDescent="0.3">
      <c r="B18" s="267"/>
      <c r="C18" s="356">
        <f>'Invulscherm 1 - Weging'!F46/100</f>
        <v>4.6153846153846149E-2</v>
      </c>
      <c r="D18" s="330"/>
      <c r="E18" s="356">
        <f>'Invulscherm 1 - Weging'!I46/100</f>
        <v>0.10384615384615384</v>
      </c>
      <c r="F18" s="330"/>
      <c r="G18" s="1369">
        <f>'Invulscherm 2 - Scores'!J47/100</f>
        <v>0</v>
      </c>
      <c r="H18" s="330"/>
      <c r="I18" s="1371"/>
      <c r="J18" s="267"/>
      <c r="K18" s="292"/>
      <c r="L18" s="1260" t="s">
        <v>426</v>
      </c>
      <c r="M18" s="1260"/>
      <c r="N18" s="1260"/>
      <c r="O18" s="559"/>
      <c r="P18" s="1373">
        <v>0.15</v>
      </c>
      <c r="Q18" s="1362"/>
      <c r="R18" s="561"/>
      <c r="S18" s="1361">
        <f>G18</f>
        <v>0</v>
      </c>
      <c r="T18" s="1362"/>
      <c r="U18" s="309"/>
    </row>
    <row r="19" spans="1:21" s="274" customFormat="1" ht="10.7" customHeight="1" thickBot="1" x14ac:dyDescent="0.25">
      <c r="A19" s="270"/>
      <c r="B19" s="271"/>
      <c r="C19" s="357">
        <f>SUM('Invulscherm 2 - Scores'!J49,'Invulscherm 2 - Scores'!J51,'Invulscherm 2 - Scores'!J54,'Invulscherm 2 - Scores'!J56)/100</f>
        <v>0</v>
      </c>
      <c r="D19" s="332"/>
      <c r="E19" s="357">
        <f>SUM('Invulscherm 2 - Scores'!J50,'Invulscherm 2 - Scores'!J52,'Invulscherm 2 - Scores'!J55,'Invulscherm 2 - Scores'!J57,'Invulscherm 2 - Scores'!J58,'Invulscherm 2 - Scores'!J60,'Invulscherm 2 - Scores'!J61,'Invulscherm 2 - Scores'!J62)/100</f>
        <v>0</v>
      </c>
      <c r="F19" s="332"/>
      <c r="G19" s="1370"/>
      <c r="H19" s="332"/>
      <c r="I19" s="1372"/>
      <c r="J19" s="271"/>
      <c r="K19" s="293"/>
      <c r="L19" s="1337"/>
      <c r="M19" s="1337"/>
      <c r="N19" s="1337"/>
      <c r="O19" s="560"/>
      <c r="P19" s="1374"/>
      <c r="Q19" s="1364"/>
      <c r="R19" s="562"/>
      <c r="S19" s="1363"/>
      <c r="T19" s="1364"/>
      <c r="U19" s="309"/>
    </row>
    <row r="20" spans="1:21" s="274" customFormat="1" ht="5.25" customHeight="1" thickBot="1" x14ac:dyDescent="0.25">
      <c r="A20" s="270"/>
      <c r="B20" s="275"/>
      <c r="C20" s="276"/>
      <c r="D20" s="275"/>
      <c r="E20" s="276"/>
      <c r="F20" s="275"/>
      <c r="G20" s="276"/>
      <c r="H20" s="275"/>
      <c r="I20" s="276"/>
      <c r="J20" s="275"/>
      <c r="K20" s="277"/>
      <c r="L20" s="277"/>
      <c r="M20" s="277"/>
      <c r="N20" s="277"/>
      <c r="O20" s="277"/>
      <c r="P20" s="277"/>
      <c r="Q20" s="277"/>
      <c r="R20" s="277"/>
      <c r="S20" s="277"/>
      <c r="T20" s="277"/>
      <c r="U20" s="277"/>
    </row>
    <row r="21" spans="1:21" ht="11.45" customHeight="1" thickBot="1" x14ac:dyDescent="0.3">
      <c r="B21" s="267"/>
      <c r="C21" s="352">
        <f>'Invulscherm 1 - Weging'!F59/100</f>
        <v>8.0357142857142849E-2</v>
      </c>
      <c r="D21" s="267"/>
      <c r="E21" s="352">
        <f>'Invulscherm 1 - Weging'!I59/100</f>
        <v>6.9642857142857131E-2</v>
      </c>
      <c r="F21" s="267"/>
      <c r="G21" s="1326">
        <f>'Invulscherm 2 - Scores'!J63/100</f>
        <v>0</v>
      </c>
      <c r="H21" s="267"/>
      <c r="I21" s="1328"/>
      <c r="J21" s="267"/>
      <c r="K21" s="286"/>
      <c r="L21" s="1266" t="s">
        <v>427</v>
      </c>
      <c r="M21" s="1266"/>
      <c r="N21" s="1266"/>
      <c r="O21" s="287"/>
      <c r="P21" s="1343">
        <v>0.15</v>
      </c>
      <c r="Q21" s="1344"/>
      <c r="R21" s="288"/>
      <c r="S21" s="1343">
        <f>G21</f>
        <v>0</v>
      </c>
      <c r="T21" s="1344"/>
      <c r="U21" s="310"/>
    </row>
    <row r="22" spans="1:21" s="274" customFormat="1" ht="10.7" customHeight="1" thickBot="1" x14ac:dyDescent="0.25">
      <c r="A22" s="270"/>
      <c r="B22" s="271"/>
      <c r="C22" s="353">
        <f>SUM('Invulscherm 2 - Scores'!J65,'Invulscherm 2 - Scores'!J67,'Invulscherm 2 - Scores'!J69,'Invulscherm 2 - Scores'!J71,'Invulscherm 2 - Scores'!J74,'Invulscherm 2 - Scores'!J77)/100</f>
        <v>0</v>
      </c>
      <c r="D22" s="271"/>
      <c r="E22" s="353">
        <f>SUM('Invulscherm 2 - Scores'!J66,'Invulscherm 2 - Scores'!J68,'Invulscherm 2 - Scores'!J70,'Invulscherm 2 - Scores'!J72,'Invulscherm 2 - Scores'!J75,'Invulscherm 2 - Scores'!J78)/100</f>
        <v>0</v>
      </c>
      <c r="F22" s="271"/>
      <c r="G22" s="1327"/>
      <c r="H22" s="271"/>
      <c r="I22" s="1329"/>
      <c r="J22" s="271"/>
      <c r="K22" s="289"/>
      <c r="L22" s="1269"/>
      <c r="M22" s="1269"/>
      <c r="N22" s="1269"/>
      <c r="O22" s="290"/>
      <c r="P22" s="1345"/>
      <c r="Q22" s="1346"/>
      <c r="R22" s="291"/>
      <c r="S22" s="1345"/>
      <c r="T22" s="1346"/>
      <c r="U22" s="310"/>
    </row>
    <row r="23" spans="1:21" s="274" customFormat="1" ht="5.25" customHeight="1" thickBot="1" x14ac:dyDescent="0.25">
      <c r="A23" s="270"/>
      <c r="B23" s="275"/>
      <c r="C23" s="276"/>
      <c r="D23" s="275"/>
      <c r="E23" s="276"/>
      <c r="F23" s="275"/>
      <c r="G23" s="276"/>
      <c r="H23" s="275"/>
      <c r="I23" s="276"/>
      <c r="J23" s="275"/>
      <c r="K23" s="277"/>
      <c r="L23" s="277"/>
      <c r="M23" s="277"/>
      <c r="N23" s="277"/>
      <c r="O23" s="277"/>
      <c r="P23" s="277"/>
      <c r="Q23" s="277"/>
      <c r="R23" s="277"/>
      <c r="S23" s="277"/>
      <c r="T23" s="277"/>
      <c r="U23" s="277"/>
    </row>
    <row r="24" spans="1:21" ht="11.45" customHeight="1" thickBot="1" x14ac:dyDescent="0.3">
      <c r="B24" s="267"/>
      <c r="C24" s="334">
        <f>'Invulscherm 1 - Weging'!F70/100</f>
        <v>8.4210526315789472E-2</v>
      </c>
      <c r="D24" s="267"/>
      <c r="E24" s="334">
        <f>'Invulscherm 1 - Weging'!I70/100</f>
        <v>0.11578947368421051</v>
      </c>
      <c r="F24" s="267"/>
      <c r="G24" s="1375">
        <f>'Invulscherm 2 - Scores'!J79/100</f>
        <v>0</v>
      </c>
      <c r="H24" s="267"/>
      <c r="I24" s="1377"/>
      <c r="J24" s="267"/>
      <c r="K24" s="284"/>
      <c r="L24" s="1272" t="s">
        <v>428</v>
      </c>
      <c r="M24" s="1272"/>
      <c r="N24" s="1272"/>
      <c r="O24" s="563"/>
      <c r="P24" s="1347">
        <v>0.2</v>
      </c>
      <c r="Q24" s="1348"/>
      <c r="R24" s="565"/>
      <c r="S24" s="1351">
        <f>G24</f>
        <v>0</v>
      </c>
      <c r="T24" s="1348"/>
      <c r="U24" s="311"/>
    </row>
    <row r="25" spans="1:21" s="274" customFormat="1" ht="10.7" customHeight="1" thickBot="1" x14ac:dyDescent="0.25">
      <c r="A25" s="270"/>
      <c r="B25" s="271"/>
      <c r="C25" s="335">
        <f>SUM('Invulscherm 2 - Scores'!J81,'Invulscherm 2 - Scores'!J84,'Invulscherm 2 - Scores'!J86,'Invulscherm 2 - Scores'!J88,'Invulscherm 2 - Scores'!J91,'Invulscherm 2 - Scores'!J94,'Invulscherm 2 - Scores'!J96,'Invulscherm 2 - Scores'!J100)/100</f>
        <v>0</v>
      </c>
      <c r="D25" s="271"/>
      <c r="E25" s="335">
        <f>SUM('Invulscherm 2 - Scores'!J102,'Invulscherm 2 - Scores'!J101,'Invulscherm 2 - Scores'!J98,'Invulscherm 2 - Scores'!J97,'Invulscherm 2 - Scores'!J95,'Invulscherm 2 - Scores'!J92,'Invulscherm 2 - Scores'!J90,'Invulscherm 2 - Scores'!J89,'Invulscherm 2 - Scores'!J87,'Invulscherm 2 - Scores'!J85,'Invulscherm 2 - Scores'!J82)/100</f>
        <v>0</v>
      </c>
      <c r="F25" s="271"/>
      <c r="G25" s="1376"/>
      <c r="H25" s="271"/>
      <c r="I25" s="1378"/>
      <c r="J25" s="271"/>
      <c r="K25" s="285"/>
      <c r="L25" s="1338"/>
      <c r="M25" s="1338"/>
      <c r="N25" s="1338"/>
      <c r="O25" s="564"/>
      <c r="P25" s="1349"/>
      <c r="Q25" s="1350"/>
      <c r="R25" s="566"/>
      <c r="S25" s="1352"/>
      <c r="T25" s="1350"/>
      <c r="U25" s="311"/>
    </row>
    <row r="26" spans="1:21" s="274" customFormat="1" ht="5.25" customHeight="1" thickBot="1" x14ac:dyDescent="0.25">
      <c r="A26" s="270"/>
      <c r="B26" s="275"/>
      <c r="C26" s="276"/>
      <c r="D26" s="275"/>
      <c r="E26" s="276"/>
      <c r="F26" s="275"/>
      <c r="G26" s="276"/>
      <c r="H26" s="275"/>
      <c r="I26" s="276"/>
      <c r="J26" s="275"/>
      <c r="K26" s="277"/>
      <c r="L26" s="277"/>
      <c r="M26" s="277"/>
      <c r="N26" s="277"/>
      <c r="O26" s="277"/>
      <c r="P26" s="277"/>
      <c r="Q26" s="277"/>
      <c r="R26" s="277"/>
      <c r="S26" s="277"/>
      <c r="T26" s="277"/>
      <c r="U26" s="277"/>
    </row>
    <row r="27" spans="1:21" ht="11.45" customHeight="1" thickBot="1" x14ac:dyDescent="0.3">
      <c r="B27" s="267"/>
      <c r="C27" s="364">
        <f>'Invulscherm 1 - Weging'!F87/100</f>
        <v>8.4146341463414626E-2</v>
      </c>
      <c r="D27" s="267"/>
      <c r="E27" s="364">
        <f>'Invulscherm 1 - Weging'!I87/100</f>
        <v>6.5853658536585355E-2</v>
      </c>
      <c r="F27" s="267"/>
      <c r="G27" s="1379">
        <f>'Invulscherm 2 - Scores'!J103/100</f>
        <v>0</v>
      </c>
      <c r="H27" s="267"/>
      <c r="I27" s="1381"/>
      <c r="J27" s="267"/>
      <c r="K27" s="360"/>
      <c r="L27" s="1278" t="s">
        <v>429</v>
      </c>
      <c r="M27" s="1278"/>
      <c r="N27" s="1278"/>
      <c r="O27" s="361"/>
      <c r="P27" s="1357">
        <v>0.15</v>
      </c>
      <c r="Q27" s="1358"/>
      <c r="R27" s="361"/>
      <c r="S27" s="1357">
        <f>G27</f>
        <v>0</v>
      </c>
      <c r="T27" s="1358"/>
      <c r="U27" s="311"/>
    </row>
    <row r="28" spans="1:21" s="274" customFormat="1" ht="10.7" customHeight="1" thickBot="1" x14ac:dyDescent="0.25">
      <c r="A28" s="270"/>
      <c r="B28" s="271"/>
      <c r="C28" s="365">
        <f>SUM('Invulscherm 2 - Scores'!J105,'Invulscherm 2 - Scores'!J107,'Invulscherm 2 - Scores'!J110,'Invulscherm 2 - Scores'!J113,'Invulscherm 2 - Scores'!J115,'Invulscherm 2 - Scores'!J117,'Invulscherm 2 - Scores'!J120,'Invulscherm 2 - Scores'!J122,'Invulscherm 2 - Scores'!J124,'Invulscherm 2 - Scores'!J126)/100</f>
        <v>0</v>
      </c>
      <c r="D28" s="271"/>
      <c r="E28" s="365">
        <f>SUM('Invulscherm 2 - Scores'!J106,'Invulscherm 2 - Scores'!J108,'Invulscherm 2 - Scores'!J111,'Invulscherm 2 - Scores'!J114,'Invulscherm 2 - Scores'!J116,'Invulscherm 2 - Scores'!J118,'Invulscherm 2 - Scores'!J121,'Invulscherm 2 - Scores'!J123,'Invulscherm 2 - Scores'!J127)/100</f>
        <v>0</v>
      </c>
      <c r="F28" s="271"/>
      <c r="G28" s="1380"/>
      <c r="H28" s="271"/>
      <c r="I28" s="1382"/>
      <c r="J28" s="271"/>
      <c r="K28" s="362"/>
      <c r="L28" s="1281"/>
      <c r="M28" s="1281"/>
      <c r="N28" s="1281"/>
      <c r="O28" s="363"/>
      <c r="P28" s="1359"/>
      <c r="Q28" s="1360"/>
      <c r="R28" s="363"/>
      <c r="S28" s="1359"/>
      <c r="T28" s="1360"/>
      <c r="U28" s="311"/>
    </row>
    <row r="29" spans="1:21" s="274" customFormat="1" ht="5.25" customHeight="1" thickBot="1" x14ac:dyDescent="0.25">
      <c r="A29" s="270"/>
      <c r="B29" s="275"/>
      <c r="C29" s="276"/>
      <c r="D29" s="275"/>
      <c r="E29" s="276"/>
      <c r="F29" s="275"/>
      <c r="G29" s="276"/>
      <c r="H29" s="275"/>
      <c r="I29" s="276"/>
      <c r="J29" s="275"/>
      <c r="K29" s="277"/>
      <c r="L29" s="277"/>
      <c r="M29" s="277"/>
      <c r="N29" s="277"/>
      <c r="O29" s="277"/>
      <c r="P29" s="277"/>
      <c r="Q29" s="277"/>
      <c r="R29" s="277"/>
      <c r="S29" s="277"/>
      <c r="T29" s="277"/>
      <c r="U29" s="277"/>
    </row>
    <row r="30" spans="1:21" s="274" customFormat="1" ht="14.25" customHeight="1" thickBot="1" x14ac:dyDescent="0.25">
      <c r="A30" s="294"/>
      <c r="B30" s="295"/>
      <c r="C30" s="1323"/>
      <c r="D30" s="1324"/>
      <c r="E30" s="1324"/>
      <c r="F30" s="1324"/>
      <c r="G30" s="1324"/>
      <c r="H30" s="1324"/>
      <c r="I30" s="1325"/>
      <c r="J30" s="296"/>
      <c r="K30" s="666" t="s">
        <v>818</v>
      </c>
      <c r="L30" s="297"/>
      <c r="M30" s="297"/>
      <c r="N30" s="297"/>
      <c r="O30" s="667"/>
      <c r="P30" s="1334">
        <v>1</v>
      </c>
      <c r="Q30" s="1335"/>
      <c r="R30" s="298"/>
      <c r="S30" s="1334">
        <f>SUM(S12,S15,S18,S21,S24,S27)</f>
        <v>0</v>
      </c>
      <c r="T30" s="1335"/>
      <c r="U30" s="312"/>
    </row>
    <row r="31" spans="1:21" s="316" customFormat="1" ht="11.25" customHeight="1" thickBot="1" x14ac:dyDescent="0.25">
      <c r="A31" s="294"/>
      <c r="B31" s="295"/>
      <c r="C31" s="1011"/>
      <c r="D31" s="1011"/>
      <c r="E31" s="1011"/>
      <c r="F31" s="1011"/>
      <c r="G31" s="1011"/>
      <c r="H31" s="1011"/>
      <c r="I31" s="1011"/>
      <c r="J31" s="295"/>
      <c r="K31" s="315"/>
      <c r="L31" s="300"/>
      <c r="M31" s="314"/>
      <c r="N31" s="277"/>
      <c r="O31" s="301"/>
      <c r="P31" s="314"/>
      <c r="Q31" s="277"/>
      <c r="R31" s="301"/>
      <c r="S31" s="314"/>
      <c r="T31" s="277"/>
      <c r="U31" s="299"/>
    </row>
    <row r="32" spans="1:21" s="266" customFormat="1" ht="21.75" customHeight="1" thickBot="1" x14ac:dyDescent="0.3">
      <c r="A32" s="262"/>
      <c r="B32" s="263"/>
      <c r="C32" s="1321" t="s">
        <v>817</v>
      </c>
      <c r="D32" s="1321"/>
      <c r="E32" s="1321"/>
      <c r="F32" s="367"/>
      <c r="G32" s="1321"/>
      <c r="H32" s="1321"/>
      <c r="I32" s="1321"/>
      <c r="J32" s="367"/>
      <c r="K32" s="367"/>
      <c r="L32" s="367"/>
      <c r="M32" s="367"/>
      <c r="N32" s="367"/>
      <c r="O32" s="368"/>
      <c r="P32" s="1389" t="str">
        <f>IF(S30&lt;0.3,"-",IF(AND(0.3&lt;S30,S30&lt;0.45),"*",IF(AND(0.45&lt;S30,S30&lt;0.55),"**",IF(AND(0.55&lt;S30,S30&lt;0.7),"***",IF(AND(0.7&lt;S30,S30&lt;0.85),"****","*****")))))</f>
        <v>-</v>
      </c>
      <c r="Q32" s="1390"/>
      <c r="R32" s="1390"/>
      <c r="S32" s="1390"/>
      <c r="T32" s="1391"/>
      <c r="U32" s="307"/>
    </row>
    <row r="33" spans="1:21" s="322" customFormat="1" ht="30" customHeight="1" x14ac:dyDescent="0.25">
      <c r="A33" s="319"/>
      <c r="B33" s="320"/>
      <c r="C33" s="321"/>
      <c r="D33" s="321"/>
      <c r="E33" s="321"/>
      <c r="F33" s="321"/>
      <c r="G33" s="321"/>
      <c r="H33" s="321"/>
      <c r="I33" s="321"/>
      <c r="J33" s="321"/>
      <c r="K33" s="321"/>
      <c r="L33" s="359"/>
      <c r="M33" s="321"/>
      <c r="N33" s="321"/>
      <c r="O33" s="321"/>
      <c r="P33" s="317"/>
      <c r="Q33" s="317"/>
      <c r="R33" s="317"/>
      <c r="S33" s="358"/>
      <c r="T33" s="317"/>
      <c r="U33" s="318"/>
    </row>
    <row r="34" spans="1:21" s="266" customFormat="1" ht="21.75" customHeight="1" x14ac:dyDescent="0.25">
      <c r="A34" s="262"/>
      <c r="B34" s="263"/>
      <c r="C34" s="1322" t="s">
        <v>505</v>
      </c>
      <c r="D34" s="1322"/>
      <c r="E34" s="1322"/>
      <c r="F34" s="1322"/>
      <c r="G34" s="1322"/>
      <c r="H34" s="1322"/>
      <c r="I34" s="1322"/>
      <c r="J34" s="1322"/>
      <c r="K34" s="1322"/>
      <c r="L34" s="1321"/>
      <c r="M34" s="1321"/>
      <c r="N34" s="1321"/>
      <c r="O34" s="1321"/>
      <c r="P34" s="1321"/>
      <c r="Q34" s="1321"/>
      <c r="R34" s="1321"/>
      <c r="S34" s="1321"/>
      <c r="T34" s="1321"/>
      <c r="U34" s="307"/>
    </row>
    <row r="35" spans="1:21" ht="11.45" customHeight="1" thickBot="1" x14ac:dyDescent="0.3">
      <c r="B35" s="251"/>
      <c r="C35" s="1245"/>
      <c r="D35" s="1245"/>
      <c r="E35" s="1245"/>
      <c r="F35" s="1245"/>
      <c r="G35" s="1245"/>
      <c r="H35" s="1245"/>
      <c r="I35" s="1245"/>
      <c r="J35" s="1245"/>
      <c r="K35" s="1245"/>
      <c r="L35" s="261"/>
      <c r="M35" s="261"/>
      <c r="N35" s="261"/>
      <c r="O35" s="1009"/>
      <c r="P35" s="261"/>
      <c r="Q35" s="261"/>
      <c r="R35" s="1009"/>
      <c r="S35" s="1245"/>
      <c r="T35" s="1245"/>
      <c r="U35" s="1245"/>
    </row>
    <row r="36" spans="1:21" ht="11.45" customHeight="1" x14ac:dyDescent="0.25">
      <c r="B36" s="267"/>
      <c r="C36" s="1311" t="s">
        <v>439</v>
      </c>
      <c r="D36" s="1312"/>
      <c r="E36" s="1312"/>
      <c r="F36" s="1312"/>
      <c r="G36" s="1313"/>
      <c r="H36" s="324"/>
      <c r="I36" s="1317" t="s">
        <v>507</v>
      </c>
      <c r="J36" s="267"/>
      <c r="K36" s="268"/>
      <c r="L36" s="1319" t="s">
        <v>506</v>
      </c>
      <c r="M36" s="1319"/>
      <c r="N36" s="1319"/>
      <c r="O36" s="1330"/>
      <c r="P36" s="1330"/>
      <c r="Q36" s="1330"/>
      <c r="R36" s="1330"/>
      <c r="S36" s="1330"/>
      <c r="T36" s="1331"/>
      <c r="U36" s="1252"/>
    </row>
    <row r="37" spans="1:21" s="274" customFormat="1" ht="10.7" customHeight="1" thickBot="1" x14ac:dyDescent="0.25">
      <c r="A37" s="270"/>
      <c r="B37" s="271"/>
      <c r="C37" s="1314"/>
      <c r="D37" s="1315"/>
      <c r="E37" s="1315"/>
      <c r="F37" s="1315"/>
      <c r="G37" s="1316"/>
      <c r="H37" s="326"/>
      <c r="I37" s="1318"/>
      <c r="J37" s="271"/>
      <c r="K37" s="272"/>
      <c r="L37" s="1320"/>
      <c r="M37" s="1320"/>
      <c r="N37" s="1320"/>
      <c r="O37" s="1332"/>
      <c r="P37" s="1332"/>
      <c r="Q37" s="1332"/>
      <c r="R37" s="1332"/>
      <c r="S37" s="1332"/>
      <c r="T37" s="1333"/>
      <c r="U37" s="1252"/>
    </row>
    <row r="38" spans="1:21" s="274" customFormat="1" ht="5.25" customHeight="1" thickBot="1" x14ac:dyDescent="0.25">
      <c r="A38" s="270"/>
      <c r="B38" s="275"/>
      <c r="C38" s="1037"/>
      <c r="D38" s="1038"/>
      <c r="E38" s="1037"/>
      <c r="F38" s="1038"/>
      <c r="G38" s="1037"/>
      <c r="H38" s="328"/>
      <c r="I38" s="327"/>
      <c r="J38" s="275"/>
      <c r="K38" s="277"/>
      <c r="L38" s="277"/>
      <c r="M38" s="277"/>
      <c r="N38" s="277"/>
      <c r="O38" s="277"/>
      <c r="P38" s="277"/>
      <c r="Q38" s="277"/>
      <c r="R38" s="277"/>
      <c r="S38" s="277"/>
      <c r="T38" s="277"/>
      <c r="U38" s="277"/>
    </row>
    <row r="39" spans="1:21" ht="11.45" customHeight="1" x14ac:dyDescent="0.25">
      <c r="B39" s="267"/>
      <c r="C39" s="1311" t="s">
        <v>443</v>
      </c>
      <c r="D39" s="1312"/>
      <c r="E39" s="1312"/>
      <c r="F39" s="1312"/>
      <c r="G39" s="1313"/>
      <c r="H39" s="324"/>
      <c r="I39" s="1317" t="s">
        <v>508</v>
      </c>
      <c r="J39" s="267"/>
      <c r="K39" s="268"/>
      <c r="L39" s="1319" t="s">
        <v>509</v>
      </c>
      <c r="M39" s="1319"/>
      <c r="N39" s="1319"/>
      <c r="O39" s="1330"/>
      <c r="P39" s="1330"/>
      <c r="Q39" s="1330"/>
      <c r="R39" s="1330"/>
      <c r="S39" s="1330"/>
      <c r="T39" s="1331"/>
      <c r="U39" s="1252"/>
    </row>
    <row r="40" spans="1:21" s="274" customFormat="1" ht="10.7" customHeight="1" thickBot="1" x14ac:dyDescent="0.25">
      <c r="A40" s="270"/>
      <c r="B40" s="271"/>
      <c r="C40" s="1314"/>
      <c r="D40" s="1315"/>
      <c r="E40" s="1315"/>
      <c r="F40" s="1315"/>
      <c r="G40" s="1316"/>
      <c r="H40" s="326"/>
      <c r="I40" s="1318"/>
      <c r="J40" s="271"/>
      <c r="K40" s="272"/>
      <c r="L40" s="1320"/>
      <c r="M40" s="1320"/>
      <c r="N40" s="1320"/>
      <c r="O40" s="1332"/>
      <c r="P40" s="1332"/>
      <c r="Q40" s="1332"/>
      <c r="R40" s="1332"/>
      <c r="S40" s="1332"/>
      <c r="T40" s="1333"/>
      <c r="U40" s="1252"/>
    </row>
    <row r="41" spans="1:21" s="274" customFormat="1" ht="5.25" customHeight="1" thickBot="1" x14ac:dyDescent="0.25">
      <c r="A41" s="270"/>
      <c r="B41" s="275"/>
      <c r="C41" s="1037"/>
      <c r="D41" s="1038"/>
      <c r="E41" s="1037"/>
      <c r="F41" s="1038"/>
      <c r="G41" s="1037"/>
      <c r="H41" s="328"/>
      <c r="I41" s="327"/>
      <c r="J41" s="275"/>
      <c r="K41" s="277"/>
      <c r="L41" s="277"/>
      <c r="M41" s="277"/>
      <c r="N41" s="277"/>
      <c r="O41" s="277"/>
      <c r="P41" s="277"/>
      <c r="Q41" s="277"/>
      <c r="R41" s="277"/>
      <c r="S41" s="277"/>
      <c r="T41" s="277"/>
      <c r="U41" s="277"/>
    </row>
    <row r="42" spans="1:21" ht="11.45" customHeight="1" x14ac:dyDescent="0.25">
      <c r="B42" s="267"/>
      <c r="C42" s="1311" t="s">
        <v>440</v>
      </c>
      <c r="D42" s="1312"/>
      <c r="E42" s="1312"/>
      <c r="F42" s="1312"/>
      <c r="G42" s="1313"/>
      <c r="H42" s="324"/>
      <c r="I42" s="1317" t="s">
        <v>564</v>
      </c>
      <c r="J42" s="267"/>
      <c r="K42" s="268"/>
      <c r="L42" s="1319" t="s">
        <v>510</v>
      </c>
      <c r="M42" s="1319"/>
      <c r="N42" s="1319"/>
      <c r="O42" s="1330"/>
      <c r="P42" s="1330"/>
      <c r="Q42" s="1330"/>
      <c r="R42" s="1330"/>
      <c r="S42" s="1330"/>
      <c r="T42" s="1331"/>
      <c r="U42" s="1252"/>
    </row>
    <row r="43" spans="1:21" s="274" customFormat="1" ht="10.7" customHeight="1" thickBot="1" x14ac:dyDescent="0.25">
      <c r="A43" s="270"/>
      <c r="B43" s="271"/>
      <c r="C43" s="1314"/>
      <c r="D43" s="1315"/>
      <c r="E43" s="1315"/>
      <c r="F43" s="1315"/>
      <c r="G43" s="1316"/>
      <c r="H43" s="326"/>
      <c r="I43" s="1318"/>
      <c r="J43" s="271"/>
      <c r="K43" s="272"/>
      <c r="L43" s="1320"/>
      <c r="M43" s="1320"/>
      <c r="N43" s="1320"/>
      <c r="O43" s="1332"/>
      <c r="P43" s="1332"/>
      <c r="Q43" s="1332"/>
      <c r="R43" s="1332"/>
      <c r="S43" s="1332"/>
      <c r="T43" s="1333"/>
      <c r="U43" s="1252"/>
    </row>
    <row r="44" spans="1:21" s="274" customFormat="1" ht="5.25" customHeight="1" thickBot="1" x14ac:dyDescent="0.25">
      <c r="A44" s="270"/>
      <c r="B44" s="275"/>
      <c r="C44" s="1037"/>
      <c r="D44" s="1038"/>
      <c r="E44" s="1037"/>
      <c r="F44" s="1038"/>
      <c r="G44" s="1037"/>
      <c r="H44" s="328"/>
      <c r="I44" s="327"/>
      <c r="J44" s="275"/>
      <c r="K44" s="277"/>
      <c r="L44" s="277"/>
      <c r="M44" s="277"/>
      <c r="N44" s="277"/>
      <c r="O44" s="277"/>
      <c r="P44" s="277"/>
      <c r="Q44" s="277"/>
      <c r="R44" s="277"/>
      <c r="S44" s="277"/>
      <c r="T44" s="277"/>
      <c r="U44" s="277"/>
    </row>
    <row r="45" spans="1:21" ht="11.45" customHeight="1" x14ac:dyDescent="0.25">
      <c r="B45" s="267"/>
      <c r="C45" s="1311" t="s">
        <v>441</v>
      </c>
      <c r="D45" s="1312"/>
      <c r="E45" s="1312"/>
      <c r="F45" s="1312"/>
      <c r="G45" s="1313"/>
      <c r="H45" s="324"/>
      <c r="I45" s="1317" t="s">
        <v>565</v>
      </c>
      <c r="J45" s="267"/>
      <c r="K45" s="268"/>
      <c r="L45" s="1319" t="s">
        <v>511</v>
      </c>
      <c r="M45" s="1319"/>
      <c r="N45" s="1319"/>
      <c r="O45" s="1330"/>
      <c r="P45" s="1330"/>
      <c r="Q45" s="1330"/>
      <c r="R45" s="1330"/>
      <c r="S45" s="1330"/>
      <c r="T45" s="1331"/>
      <c r="U45" s="1252"/>
    </row>
    <row r="46" spans="1:21" s="274" customFormat="1" ht="10.7" customHeight="1" thickBot="1" x14ac:dyDescent="0.25">
      <c r="A46" s="270"/>
      <c r="B46" s="271"/>
      <c r="C46" s="1314"/>
      <c r="D46" s="1315"/>
      <c r="E46" s="1315"/>
      <c r="F46" s="1315"/>
      <c r="G46" s="1316"/>
      <c r="H46" s="326"/>
      <c r="I46" s="1318"/>
      <c r="J46" s="271"/>
      <c r="K46" s="272"/>
      <c r="L46" s="1320"/>
      <c r="M46" s="1320"/>
      <c r="N46" s="1320"/>
      <c r="O46" s="1332"/>
      <c r="P46" s="1332"/>
      <c r="Q46" s="1332"/>
      <c r="R46" s="1332"/>
      <c r="S46" s="1332"/>
      <c r="T46" s="1333"/>
      <c r="U46" s="1252"/>
    </row>
    <row r="47" spans="1:21" s="274" customFormat="1" ht="5.25" customHeight="1" thickBot="1" x14ac:dyDescent="0.25">
      <c r="A47" s="270"/>
      <c r="B47" s="275"/>
      <c r="C47" s="1037"/>
      <c r="D47" s="1038"/>
      <c r="E47" s="1037"/>
      <c r="F47" s="1038"/>
      <c r="G47" s="1037"/>
      <c r="H47" s="328"/>
      <c r="I47" s="327"/>
      <c r="J47" s="275"/>
      <c r="K47" s="277"/>
      <c r="L47" s="277"/>
      <c r="M47" s="277"/>
      <c r="N47" s="277"/>
      <c r="O47" s="277"/>
      <c r="P47" s="277"/>
      <c r="Q47" s="277"/>
      <c r="R47" s="277"/>
      <c r="S47" s="277"/>
      <c r="T47" s="277"/>
      <c r="U47" s="277"/>
    </row>
    <row r="48" spans="1:21" ht="11.45" customHeight="1" x14ac:dyDescent="0.25">
      <c r="B48" s="267"/>
      <c r="C48" s="1311" t="s">
        <v>442</v>
      </c>
      <c r="D48" s="1312"/>
      <c r="E48" s="1312"/>
      <c r="F48" s="1312"/>
      <c r="G48" s="1313"/>
      <c r="H48" s="324"/>
      <c r="I48" s="1317" t="s">
        <v>566</v>
      </c>
      <c r="J48" s="267"/>
      <c r="K48" s="268"/>
      <c r="L48" s="1319" t="s">
        <v>512</v>
      </c>
      <c r="M48" s="1319"/>
      <c r="N48" s="1319"/>
      <c r="O48" s="1330"/>
      <c r="P48" s="1330"/>
      <c r="Q48" s="1330"/>
      <c r="R48" s="1330"/>
      <c r="S48" s="1330"/>
      <c r="T48" s="1331"/>
      <c r="U48" s="1252"/>
    </row>
    <row r="49" spans="1:21" s="274" customFormat="1" ht="10.7" customHeight="1" thickBot="1" x14ac:dyDescent="0.25">
      <c r="A49" s="270"/>
      <c r="B49" s="271"/>
      <c r="C49" s="1314"/>
      <c r="D49" s="1315"/>
      <c r="E49" s="1315"/>
      <c r="F49" s="1315"/>
      <c r="G49" s="1316"/>
      <c r="H49" s="326"/>
      <c r="I49" s="1318"/>
      <c r="J49" s="271"/>
      <c r="K49" s="272"/>
      <c r="L49" s="1320"/>
      <c r="M49" s="1320"/>
      <c r="N49" s="1320"/>
      <c r="O49" s="1332"/>
      <c r="P49" s="1332"/>
      <c r="Q49" s="1332"/>
      <c r="R49" s="1332"/>
      <c r="S49" s="1332"/>
      <c r="T49" s="1333"/>
      <c r="U49" s="1252"/>
    </row>
    <row r="50" spans="1:21" s="274" customFormat="1" ht="5.25" customHeight="1" thickBot="1" x14ac:dyDescent="0.25">
      <c r="A50" s="270"/>
      <c r="B50" s="275"/>
      <c r="C50" s="1037"/>
      <c r="D50" s="1038"/>
      <c r="E50" s="1037"/>
      <c r="F50" s="1038"/>
      <c r="G50" s="1037"/>
      <c r="H50" s="328"/>
      <c r="I50" s="327"/>
      <c r="J50" s="275"/>
      <c r="K50" s="277"/>
      <c r="L50" s="277"/>
      <c r="M50" s="277"/>
      <c r="N50" s="277"/>
      <c r="O50" s="277"/>
      <c r="P50" s="277"/>
      <c r="Q50" s="277"/>
      <c r="R50" s="277"/>
      <c r="S50" s="277"/>
      <c r="T50" s="277"/>
      <c r="U50" s="277"/>
    </row>
    <row r="51" spans="1:21" ht="11.45" customHeight="1" x14ac:dyDescent="0.25">
      <c r="B51" s="267"/>
      <c r="C51" s="1311" t="s">
        <v>816</v>
      </c>
      <c r="D51" s="1312"/>
      <c r="E51" s="1312"/>
      <c r="F51" s="1312"/>
      <c r="G51" s="1313"/>
      <c r="H51" s="324"/>
      <c r="I51" s="1317" t="s">
        <v>813</v>
      </c>
      <c r="J51" s="267"/>
      <c r="K51" s="268"/>
      <c r="L51" s="1319"/>
      <c r="M51" s="1319"/>
      <c r="N51" s="1319"/>
      <c r="O51" s="1330"/>
      <c r="P51" s="1330"/>
      <c r="Q51" s="1330"/>
      <c r="R51" s="1330"/>
      <c r="S51" s="1330"/>
      <c r="T51" s="1331"/>
      <c r="U51" s="1252"/>
    </row>
    <row r="52" spans="1:21" s="274" customFormat="1" ht="10.7" customHeight="1" thickBot="1" x14ac:dyDescent="0.25">
      <c r="A52" s="270"/>
      <c r="B52" s="271"/>
      <c r="C52" s="1314"/>
      <c r="D52" s="1315"/>
      <c r="E52" s="1315"/>
      <c r="F52" s="1315"/>
      <c r="G52" s="1316"/>
      <c r="H52" s="326"/>
      <c r="I52" s="1318"/>
      <c r="J52" s="271"/>
      <c r="K52" s="272"/>
      <c r="L52" s="1320"/>
      <c r="M52" s="1320"/>
      <c r="N52" s="1320"/>
      <c r="O52" s="1332"/>
      <c r="P52" s="1332"/>
      <c r="Q52" s="1332"/>
      <c r="R52" s="1332"/>
      <c r="S52" s="1332"/>
      <c r="T52" s="1333"/>
      <c r="U52" s="1252"/>
    </row>
    <row r="53" spans="1:21" s="274" customFormat="1" ht="5.25" customHeight="1" x14ac:dyDescent="0.2">
      <c r="A53" s="270"/>
      <c r="B53" s="275"/>
      <c r="C53" s="327"/>
      <c r="D53" s="328"/>
      <c r="E53" s="327"/>
      <c r="F53" s="328"/>
      <c r="G53" s="327"/>
      <c r="H53" s="328"/>
      <c r="I53" s="327"/>
      <c r="J53" s="275"/>
      <c r="K53" s="277"/>
      <c r="L53" s="277"/>
      <c r="M53" s="277"/>
      <c r="N53" s="277"/>
      <c r="O53" s="277"/>
      <c r="P53" s="277"/>
      <c r="Q53" s="277"/>
      <c r="R53" s="277"/>
      <c r="S53" s="277"/>
      <c r="T53" s="277"/>
      <c r="U53" s="277"/>
    </row>
    <row r="54" spans="1:21" s="274" customFormat="1" ht="5.25" customHeight="1" x14ac:dyDescent="0.2">
      <c r="A54" s="270"/>
      <c r="B54" s="275"/>
      <c r="C54" s="327"/>
      <c r="D54" s="328"/>
      <c r="E54" s="327"/>
      <c r="F54" s="328"/>
      <c r="G54" s="327"/>
      <c r="H54" s="328"/>
      <c r="I54" s="327"/>
      <c r="J54" s="275"/>
      <c r="K54" s="277"/>
      <c r="L54" s="277"/>
      <c r="M54" s="277"/>
      <c r="N54" s="277"/>
      <c r="O54" s="277"/>
      <c r="P54" s="277"/>
      <c r="Q54" s="277"/>
      <c r="R54" s="277"/>
      <c r="S54" s="277"/>
      <c r="T54" s="277"/>
      <c r="U54" s="277"/>
    </row>
    <row r="55" spans="1:21" s="274" customFormat="1" ht="5.25" customHeight="1" x14ac:dyDescent="0.2">
      <c r="A55" s="270"/>
      <c r="B55" s="275"/>
      <c r="C55" s="327"/>
      <c r="D55" s="328"/>
      <c r="E55" s="327"/>
      <c r="F55" s="328"/>
      <c r="G55" s="327"/>
      <c r="H55" s="328"/>
      <c r="I55" s="327"/>
      <c r="J55" s="275"/>
      <c r="K55" s="277"/>
      <c r="L55" s="277"/>
      <c r="M55" s="277"/>
      <c r="N55" s="277"/>
      <c r="O55" s="277"/>
      <c r="P55" s="277"/>
      <c r="Q55" s="277"/>
      <c r="R55" s="277"/>
      <c r="S55" s="277"/>
      <c r="T55" s="277"/>
      <c r="U55" s="277"/>
    </row>
    <row r="56" spans="1:21" s="274" customFormat="1" ht="5.25" customHeight="1" x14ac:dyDescent="0.2">
      <c r="A56" s="270"/>
      <c r="B56" s="275"/>
      <c r="C56" s="327"/>
      <c r="D56" s="328"/>
      <c r="E56" s="327"/>
      <c r="F56" s="328"/>
      <c r="G56" s="327"/>
      <c r="H56" s="328"/>
      <c r="I56" s="327"/>
      <c r="J56" s="275"/>
      <c r="K56" s="277"/>
      <c r="L56" s="277"/>
      <c r="M56" s="277"/>
      <c r="N56" s="277"/>
      <c r="O56" s="277"/>
      <c r="P56" s="277"/>
      <c r="Q56" s="277"/>
      <c r="R56" s="277"/>
      <c r="S56" s="277"/>
      <c r="T56" s="277"/>
      <c r="U56" s="277"/>
    </row>
    <row r="57" spans="1:21" s="274" customFormat="1" ht="5.25" customHeight="1" x14ac:dyDescent="0.2">
      <c r="A57" s="270"/>
      <c r="B57" s="275"/>
      <c r="C57" s="1214"/>
      <c r="D57" s="1214"/>
      <c r="E57" s="1214"/>
      <c r="F57" s="1214"/>
      <c r="G57" s="1214"/>
      <c r="H57" s="1214"/>
      <c r="I57" s="1214"/>
      <c r="J57" s="1214"/>
      <c r="K57" s="1214"/>
      <c r="L57" s="1214"/>
      <c r="M57" s="1214"/>
      <c r="N57" s="1214"/>
      <c r="O57" s="1214"/>
      <c r="P57" s="1214"/>
      <c r="Q57" s="1214"/>
      <c r="R57" s="1214"/>
      <c r="S57" s="1214"/>
      <c r="T57" s="1214"/>
      <c r="U57" s="277"/>
    </row>
    <row r="58" spans="1:21" s="274" customFormat="1" ht="5.25" customHeight="1" x14ac:dyDescent="0.2">
      <c r="A58" s="270"/>
      <c r="B58" s="275"/>
      <c r="C58" s="1214"/>
      <c r="D58" s="1214"/>
      <c r="E58" s="1214"/>
      <c r="F58" s="1214"/>
      <c r="G58" s="1214"/>
      <c r="H58" s="1214"/>
      <c r="I58" s="1214"/>
      <c r="J58" s="1214"/>
      <c r="K58" s="1214"/>
      <c r="L58" s="1214"/>
      <c r="M58" s="1214"/>
      <c r="N58" s="1214"/>
      <c r="O58" s="1214"/>
      <c r="P58" s="1214"/>
      <c r="Q58" s="1214"/>
      <c r="R58" s="1214"/>
      <c r="S58" s="1214"/>
      <c r="T58" s="1214"/>
      <c r="U58" s="277"/>
    </row>
    <row r="59" spans="1:21" s="274" customFormat="1" ht="5.25" customHeight="1" x14ac:dyDescent="0.2">
      <c r="A59" s="270"/>
      <c r="B59" s="275"/>
      <c r="C59" s="327"/>
      <c r="D59" s="328"/>
      <c r="E59" s="327"/>
      <c r="F59" s="328"/>
      <c r="G59" s="327"/>
      <c r="H59" s="328"/>
      <c r="I59" s="327"/>
      <c r="J59" s="275"/>
      <c r="K59" s="277"/>
      <c r="L59" s="277"/>
      <c r="M59" s="277"/>
      <c r="N59" s="277"/>
      <c r="O59" s="277"/>
      <c r="P59" s="277"/>
      <c r="Q59" s="277"/>
      <c r="R59" s="277"/>
      <c r="S59" s="277"/>
      <c r="T59" s="277"/>
      <c r="U59" s="277"/>
    </row>
    <row r="60" spans="1:21" s="274" customFormat="1" ht="12.75" customHeight="1" x14ac:dyDescent="0.2">
      <c r="A60" s="270"/>
      <c r="B60" s="275"/>
      <c r="C60" s="327"/>
      <c r="D60" s="328"/>
      <c r="E60" s="327"/>
      <c r="F60" s="328"/>
      <c r="G60" s="327"/>
      <c r="H60" s="328"/>
      <c r="I60" s="327"/>
      <c r="J60" s="275"/>
      <c r="K60" s="277"/>
      <c r="L60" s="277"/>
      <c r="M60" s="277"/>
      <c r="N60" s="277"/>
      <c r="O60" s="277"/>
      <c r="P60" s="277"/>
      <c r="Q60" s="277"/>
      <c r="R60" s="277"/>
      <c r="S60" s="277"/>
      <c r="T60" s="277"/>
      <c r="U60" s="277"/>
    </row>
    <row r="61" spans="1:21" s="274" customFormat="1" ht="12.75" customHeight="1" thickBot="1" x14ac:dyDescent="0.25">
      <c r="A61" s="270"/>
      <c r="B61" s="275"/>
      <c r="C61" s="327"/>
      <c r="D61" s="328"/>
      <c r="E61" s="327"/>
      <c r="F61" s="328"/>
      <c r="G61" s="327"/>
      <c r="H61" s="328"/>
      <c r="I61" s="327"/>
      <c r="J61" s="275"/>
      <c r="K61" s="277"/>
      <c r="L61" s="277"/>
      <c r="M61" s="277"/>
      <c r="N61" s="277"/>
      <c r="O61" s="277"/>
      <c r="P61" s="277"/>
      <c r="Q61" s="277"/>
      <c r="R61" s="277"/>
      <c r="S61" s="277"/>
      <c r="T61" s="277"/>
      <c r="U61" s="277"/>
    </row>
    <row r="62" spans="1:21" ht="11.45" customHeight="1" x14ac:dyDescent="0.25">
      <c r="B62" s="251"/>
      <c r="C62" s="969" t="s">
        <v>679</v>
      </c>
      <c r="D62" s="969"/>
      <c r="E62" s="969"/>
      <c r="F62" s="969"/>
      <c r="G62" s="1076" t="str">
        <f>G2</f>
        <v>(invullen…)</v>
      </c>
      <c r="H62" s="975"/>
      <c r="I62" s="975"/>
      <c r="J62" s="975"/>
      <c r="K62" s="975"/>
      <c r="L62" s="976"/>
      <c r="M62" s="976"/>
      <c r="N62" s="976"/>
      <c r="O62" s="977"/>
      <c r="P62" s="976"/>
      <c r="Q62" s="976"/>
      <c r="R62" s="977"/>
      <c r="S62" s="978"/>
      <c r="T62" s="979"/>
      <c r="U62" s="366"/>
    </row>
    <row r="63" spans="1:21" ht="11.45" customHeight="1" x14ac:dyDescent="0.25">
      <c r="B63" s="251"/>
      <c r="C63" s="969" t="s">
        <v>677</v>
      </c>
      <c r="D63" s="969"/>
      <c r="E63" s="969"/>
      <c r="F63" s="969"/>
      <c r="G63" s="1077" t="str">
        <f t="shared" ref="G63:G65" si="0">G3</f>
        <v>(invullen…)</v>
      </c>
      <c r="H63" s="970"/>
      <c r="I63" s="970"/>
      <c r="J63" s="970"/>
      <c r="K63" s="970"/>
      <c r="L63" s="967"/>
      <c r="M63" s="967"/>
      <c r="N63" s="967"/>
      <c r="O63" s="968"/>
      <c r="P63" s="967"/>
      <c r="Q63" s="967"/>
      <c r="R63" s="968"/>
      <c r="S63" s="974"/>
      <c r="T63" s="980"/>
      <c r="U63" s="366"/>
    </row>
    <row r="64" spans="1:21" ht="11.45" customHeight="1" x14ac:dyDescent="0.25">
      <c r="B64" s="251"/>
      <c r="C64" s="969" t="s">
        <v>678</v>
      </c>
      <c r="D64" s="969"/>
      <c r="E64" s="969"/>
      <c r="F64" s="969"/>
      <c r="G64" s="1077" t="str">
        <f t="shared" si="0"/>
        <v>(invullen…)</v>
      </c>
      <c r="H64" s="970"/>
      <c r="I64" s="970"/>
      <c r="J64" s="970"/>
      <c r="K64" s="970"/>
      <c r="L64" s="967"/>
      <c r="M64" s="967"/>
      <c r="N64" s="967"/>
      <c r="O64" s="968"/>
      <c r="P64" s="967"/>
      <c r="Q64" s="967"/>
      <c r="R64" s="968"/>
      <c r="S64" s="974"/>
      <c r="T64" s="980"/>
      <c r="U64" s="366"/>
    </row>
    <row r="65" spans="1:21" ht="11.45" customHeight="1" thickBot="1" x14ac:dyDescent="0.3">
      <c r="B65" s="251"/>
      <c r="C65" s="969" t="s">
        <v>680</v>
      </c>
      <c r="D65" s="969"/>
      <c r="E65" s="969"/>
      <c r="F65" s="969"/>
      <c r="G65" s="1078" t="str">
        <f t="shared" si="0"/>
        <v>(invullen…)</v>
      </c>
      <c r="H65" s="981"/>
      <c r="I65" s="981"/>
      <c r="J65" s="981"/>
      <c r="K65" s="981"/>
      <c r="L65" s="982"/>
      <c r="M65" s="982"/>
      <c r="N65" s="982"/>
      <c r="O65" s="983"/>
      <c r="P65" s="982"/>
      <c r="Q65" s="982"/>
      <c r="R65" s="983"/>
      <c r="S65" s="984"/>
      <c r="T65" s="985"/>
      <c r="U65" s="366"/>
    </row>
    <row r="66" spans="1:21" ht="48.75" customHeight="1" x14ac:dyDescent="0.25">
      <c r="B66" s="251"/>
      <c r="C66" s="1215" t="s">
        <v>810</v>
      </c>
      <c r="D66" s="1215"/>
      <c r="E66" s="1215"/>
      <c r="F66" s="1215"/>
      <c r="G66" s="1215"/>
      <c r="H66" s="1215"/>
      <c r="I66" s="1215"/>
      <c r="J66" s="1215"/>
      <c r="K66" s="1215"/>
      <c r="L66" s="1215"/>
      <c r="M66" s="1215"/>
      <c r="N66" s="1215"/>
      <c r="O66" s="1215"/>
      <c r="P66" s="1215"/>
      <c r="Q66" s="1215"/>
      <c r="R66" s="1215"/>
      <c r="S66" s="1215"/>
      <c r="T66" s="1215"/>
      <c r="U66" s="1215"/>
    </row>
    <row r="67" spans="1:21" s="266" customFormat="1" ht="21.75" customHeight="1" x14ac:dyDescent="0.25">
      <c r="A67" s="262"/>
      <c r="B67" s="263"/>
      <c r="C67" s="1243" t="s">
        <v>804</v>
      </c>
      <c r="D67" s="1243"/>
      <c r="E67" s="1243"/>
      <c r="F67" s="1243"/>
      <c r="G67" s="1243"/>
      <c r="H67" s="1243"/>
      <c r="I67" s="1243"/>
      <c r="J67" s="1243"/>
      <c r="K67" s="1243"/>
      <c r="L67" s="1243"/>
      <c r="M67" s="1243"/>
      <c r="N67" s="1243"/>
      <c r="O67" s="1243"/>
      <c r="P67" s="1243"/>
      <c r="Q67" s="1243"/>
      <c r="R67" s="1243"/>
      <c r="S67" s="1243"/>
      <c r="T67" s="1244"/>
      <c r="U67" s="307"/>
    </row>
    <row r="68" spans="1:21" ht="11.45" customHeight="1" thickBot="1" x14ac:dyDescent="0.3">
      <c r="B68" s="251"/>
      <c r="C68" s="1245"/>
      <c r="D68" s="1245"/>
      <c r="E68" s="1245"/>
      <c r="F68" s="1245"/>
      <c r="G68" s="1245"/>
      <c r="H68" s="1245"/>
      <c r="I68" s="1245"/>
      <c r="J68" s="1245"/>
      <c r="K68" s="1245"/>
      <c r="L68" s="261"/>
      <c r="M68" s="261"/>
      <c r="N68" s="261"/>
      <c r="O68" s="1036"/>
      <c r="P68" s="261"/>
      <c r="Q68" s="261"/>
      <c r="R68" s="1036"/>
      <c r="S68" s="1245"/>
      <c r="T68" s="1245"/>
      <c r="U68" s="1245"/>
    </row>
    <row r="69" spans="1:21" ht="11.45" customHeight="1" x14ac:dyDescent="0.25">
      <c r="B69" s="267"/>
      <c r="C69" s="1246" t="s">
        <v>424</v>
      </c>
      <c r="D69" s="1247"/>
      <c r="E69" s="1247"/>
      <c r="F69" s="1247"/>
      <c r="G69" s="1247"/>
      <c r="H69" s="1247"/>
      <c r="I69" s="1247"/>
      <c r="J69" s="1247"/>
      <c r="K69" s="1247"/>
      <c r="L69" s="1247"/>
      <c r="M69" s="1247"/>
      <c r="N69" s="1247"/>
      <c r="O69" s="1247"/>
      <c r="P69" s="1247"/>
      <c r="Q69" s="1247"/>
      <c r="R69" s="1247"/>
      <c r="S69" s="1247"/>
      <c r="T69" s="1248"/>
      <c r="U69" s="1252"/>
    </row>
    <row r="70" spans="1:21" s="274" customFormat="1" ht="10.7" customHeight="1" thickBot="1" x14ac:dyDescent="0.25">
      <c r="A70" s="270"/>
      <c r="B70" s="271"/>
      <c r="C70" s="1249"/>
      <c r="D70" s="1250"/>
      <c r="E70" s="1250"/>
      <c r="F70" s="1250"/>
      <c r="G70" s="1250"/>
      <c r="H70" s="1250"/>
      <c r="I70" s="1250"/>
      <c r="J70" s="1250"/>
      <c r="K70" s="1250"/>
      <c r="L70" s="1250"/>
      <c r="M70" s="1250"/>
      <c r="N70" s="1250"/>
      <c r="O70" s="1250"/>
      <c r="P70" s="1250"/>
      <c r="Q70" s="1250"/>
      <c r="R70" s="1250"/>
      <c r="S70" s="1250"/>
      <c r="T70" s="1251"/>
      <c r="U70" s="1252"/>
    </row>
    <row r="71" spans="1:21" s="274" customFormat="1" ht="29.1" customHeight="1" x14ac:dyDescent="0.2">
      <c r="A71" s="270"/>
      <c r="B71" s="275"/>
      <c r="C71" s="1041" t="s">
        <v>805</v>
      </c>
      <c r="D71" s="1039"/>
      <c r="E71" s="1284" t="str">
        <f>'Invulscherm 1b'!E8:T8</f>
        <v>(invullen…)</v>
      </c>
      <c r="F71" s="1285"/>
      <c r="G71" s="1285"/>
      <c r="H71" s="1285"/>
      <c r="I71" s="1285"/>
      <c r="J71" s="1285"/>
      <c r="K71" s="1285"/>
      <c r="L71" s="1285"/>
      <c r="M71" s="1285"/>
      <c r="N71" s="1285"/>
      <c r="O71" s="1285"/>
      <c r="P71" s="1285"/>
      <c r="Q71" s="1285"/>
      <c r="R71" s="1285"/>
      <c r="S71" s="1285"/>
      <c r="T71" s="1286"/>
      <c r="U71" s="277"/>
    </row>
    <row r="72" spans="1:21" s="274" customFormat="1" ht="29.1" customHeight="1" x14ac:dyDescent="0.2">
      <c r="A72" s="270"/>
      <c r="B72" s="275"/>
      <c r="C72" s="1042" t="s">
        <v>806</v>
      </c>
      <c r="D72" s="1040"/>
      <c r="E72" s="1287" t="str">
        <f>'Invulscherm 1b'!E9:T9</f>
        <v>(invullen…)</v>
      </c>
      <c r="F72" s="1288"/>
      <c r="G72" s="1288"/>
      <c r="H72" s="1288"/>
      <c r="I72" s="1288"/>
      <c r="J72" s="1288"/>
      <c r="K72" s="1288"/>
      <c r="L72" s="1288"/>
      <c r="M72" s="1288"/>
      <c r="N72" s="1288"/>
      <c r="O72" s="1288"/>
      <c r="P72" s="1288"/>
      <c r="Q72" s="1288"/>
      <c r="R72" s="1288"/>
      <c r="S72" s="1288"/>
      <c r="T72" s="1289"/>
      <c r="U72" s="277"/>
    </row>
    <row r="73" spans="1:21" s="274" customFormat="1" ht="29.1" customHeight="1" thickBot="1" x14ac:dyDescent="0.25">
      <c r="A73" s="270"/>
      <c r="B73" s="275"/>
      <c r="C73" s="1043" t="s">
        <v>807</v>
      </c>
      <c r="D73" s="1044"/>
      <c r="E73" s="1290" t="str">
        <f>'Invulscherm 1b'!E10:T10</f>
        <v>(invullen…)</v>
      </c>
      <c r="F73" s="1291"/>
      <c r="G73" s="1291"/>
      <c r="H73" s="1291"/>
      <c r="I73" s="1291"/>
      <c r="J73" s="1291"/>
      <c r="K73" s="1291"/>
      <c r="L73" s="1291"/>
      <c r="M73" s="1291"/>
      <c r="N73" s="1291"/>
      <c r="O73" s="1291"/>
      <c r="P73" s="1291"/>
      <c r="Q73" s="1291"/>
      <c r="R73" s="1291"/>
      <c r="S73" s="1291"/>
      <c r="T73" s="1292"/>
      <c r="U73" s="277"/>
    </row>
    <row r="74" spans="1:21" s="274" customFormat="1" ht="5.25" customHeight="1" thickBot="1" x14ac:dyDescent="0.25">
      <c r="A74" s="270"/>
      <c r="B74" s="275"/>
      <c r="C74" s="327"/>
      <c r="D74" s="328"/>
      <c r="E74" s="327"/>
      <c r="F74" s="328"/>
      <c r="G74" s="327"/>
      <c r="H74" s="328"/>
      <c r="I74" s="327"/>
      <c r="J74" s="275"/>
      <c r="K74" s="277"/>
      <c r="L74" s="277"/>
      <c r="M74" s="277"/>
      <c r="N74" s="277"/>
      <c r="O74" s="277"/>
      <c r="P74" s="277"/>
      <c r="Q74" s="277"/>
      <c r="R74" s="277"/>
      <c r="S74" s="277"/>
      <c r="T74" s="277"/>
      <c r="U74" s="277"/>
    </row>
    <row r="75" spans="1:21" ht="11.45" customHeight="1" x14ac:dyDescent="0.25">
      <c r="B75" s="267"/>
      <c r="C75" s="1253" t="s">
        <v>425</v>
      </c>
      <c r="D75" s="1254"/>
      <c r="E75" s="1254"/>
      <c r="F75" s="1254"/>
      <c r="G75" s="1254"/>
      <c r="H75" s="1254"/>
      <c r="I75" s="1254"/>
      <c r="J75" s="1254"/>
      <c r="K75" s="1254"/>
      <c r="L75" s="1254"/>
      <c r="M75" s="1254"/>
      <c r="N75" s="1254"/>
      <c r="O75" s="1254"/>
      <c r="P75" s="1254"/>
      <c r="Q75" s="1254"/>
      <c r="R75" s="1254"/>
      <c r="S75" s="1254"/>
      <c r="T75" s="1255"/>
      <c r="U75" s="308"/>
    </row>
    <row r="76" spans="1:21" s="274" customFormat="1" ht="10.7" customHeight="1" thickBot="1" x14ac:dyDescent="0.25">
      <c r="A76" s="270"/>
      <c r="B76" s="271"/>
      <c r="C76" s="1256"/>
      <c r="D76" s="1257"/>
      <c r="E76" s="1257"/>
      <c r="F76" s="1257"/>
      <c r="G76" s="1257"/>
      <c r="H76" s="1257"/>
      <c r="I76" s="1257"/>
      <c r="J76" s="1257"/>
      <c r="K76" s="1257"/>
      <c r="L76" s="1257"/>
      <c r="M76" s="1257"/>
      <c r="N76" s="1257"/>
      <c r="O76" s="1257"/>
      <c r="P76" s="1257"/>
      <c r="Q76" s="1257"/>
      <c r="R76" s="1257"/>
      <c r="S76" s="1257"/>
      <c r="T76" s="1258"/>
      <c r="U76" s="308"/>
    </row>
    <row r="77" spans="1:21" s="274" customFormat="1" ht="29.1" customHeight="1" x14ac:dyDescent="0.2">
      <c r="A77" s="270"/>
      <c r="B77" s="275"/>
      <c r="C77" s="1046" t="s">
        <v>805</v>
      </c>
      <c r="D77" s="1047"/>
      <c r="E77" s="1293" t="str">
        <f>'Invulscherm 1b'!E14:T14</f>
        <v>(invullen…)</v>
      </c>
      <c r="F77" s="1294"/>
      <c r="G77" s="1294"/>
      <c r="H77" s="1294"/>
      <c r="I77" s="1294"/>
      <c r="J77" s="1294"/>
      <c r="K77" s="1294"/>
      <c r="L77" s="1294"/>
      <c r="M77" s="1294"/>
      <c r="N77" s="1294"/>
      <c r="O77" s="1294"/>
      <c r="P77" s="1294"/>
      <c r="Q77" s="1294"/>
      <c r="R77" s="1294"/>
      <c r="S77" s="1294"/>
      <c r="T77" s="1295"/>
      <c r="U77" s="277"/>
    </row>
    <row r="78" spans="1:21" s="274" customFormat="1" ht="29.1" customHeight="1" x14ac:dyDescent="0.2">
      <c r="A78" s="270"/>
      <c r="B78" s="275"/>
      <c r="C78" s="1048" t="s">
        <v>806</v>
      </c>
      <c r="D78" s="1049"/>
      <c r="E78" s="1296" t="str">
        <f>'Invulscherm 1b'!E15:T15</f>
        <v>(invullen…)</v>
      </c>
      <c r="F78" s="1297"/>
      <c r="G78" s="1297"/>
      <c r="H78" s="1297"/>
      <c r="I78" s="1297"/>
      <c r="J78" s="1297"/>
      <c r="K78" s="1297"/>
      <c r="L78" s="1297"/>
      <c r="M78" s="1297"/>
      <c r="N78" s="1297"/>
      <c r="O78" s="1297"/>
      <c r="P78" s="1297"/>
      <c r="Q78" s="1297"/>
      <c r="R78" s="1297"/>
      <c r="S78" s="1297"/>
      <c r="T78" s="1298"/>
      <c r="U78" s="277"/>
    </row>
    <row r="79" spans="1:21" s="274" customFormat="1" ht="29.1" customHeight="1" thickBot="1" x14ac:dyDescent="0.25">
      <c r="A79" s="270"/>
      <c r="B79" s="275"/>
      <c r="C79" s="1050" t="s">
        <v>807</v>
      </c>
      <c r="D79" s="1051"/>
      <c r="E79" s="1299" t="str">
        <f>'Invulscherm 1b'!E16:T16</f>
        <v>(invullen…)</v>
      </c>
      <c r="F79" s="1300"/>
      <c r="G79" s="1300"/>
      <c r="H79" s="1300"/>
      <c r="I79" s="1300"/>
      <c r="J79" s="1300"/>
      <c r="K79" s="1300"/>
      <c r="L79" s="1300"/>
      <c r="M79" s="1300"/>
      <c r="N79" s="1300"/>
      <c r="O79" s="1300"/>
      <c r="P79" s="1300"/>
      <c r="Q79" s="1300"/>
      <c r="R79" s="1300"/>
      <c r="S79" s="1300"/>
      <c r="T79" s="1301"/>
      <c r="U79" s="277"/>
    </row>
    <row r="80" spans="1:21" s="274" customFormat="1" ht="5.25" customHeight="1" thickBot="1" x14ac:dyDescent="0.25">
      <c r="A80" s="270"/>
      <c r="B80" s="275"/>
      <c r="C80" s="327"/>
      <c r="D80" s="328"/>
      <c r="E80" s="327"/>
      <c r="F80" s="328"/>
      <c r="G80" s="327"/>
      <c r="H80" s="328"/>
      <c r="I80" s="327"/>
      <c r="J80" s="275"/>
      <c r="K80" s="277"/>
      <c r="L80" s="277"/>
      <c r="M80" s="277"/>
      <c r="N80" s="277"/>
      <c r="O80" s="277"/>
      <c r="P80" s="277"/>
      <c r="Q80" s="277"/>
      <c r="R80" s="277"/>
      <c r="S80" s="277"/>
      <c r="T80" s="277"/>
      <c r="U80" s="277"/>
    </row>
    <row r="81" spans="1:21" ht="11.45" customHeight="1" x14ac:dyDescent="0.25">
      <c r="B81" s="267"/>
      <c r="C81" s="1259" t="s">
        <v>426</v>
      </c>
      <c r="D81" s="1260"/>
      <c r="E81" s="1260"/>
      <c r="F81" s="1260"/>
      <c r="G81" s="1260"/>
      <c r="H81" s="1260"/>
      <c r="I81" s="1260"/>
      <c r="J81" s="1260"/>
      <c r="K81" s="1260"/>
      <c r="L81" s="1260"/>
      <c r="M81" s="1260"/>
      <c r="N81" s="1260"/>
      <c r="O81" s="1260"/>
      <c r="P81" s="1260"/>
      <c r="Q81" s="1260"/>
      <c r="R81" s="1260"/>
      <c r="S81" s="1260"/>
      <c r="T81" s="1261"/>
      <c r="U81" s="309"/>
    </row>
    <row r="82" spans="1:21" s="274" customFormat="1" ht="10.7" customHeight="1" thickBot="1" x14ac:dyDescent="0.25">
      <c r="A82" s="270"/>
      <c r="B82" s="271"/>
      <c r="C82" s="1262"/>
      <c r="D82" s="1263"/>
      <c r="E82" s="1263"/>
      <c r="F82" s="1263"/>
      <c r="G82" s="1263"/>
      <c r="H82" s="1263"/>
      <c r="I82" s="1263"/>
      <c r="J82" s="1263"/>
      <c r="K82" s="1263"/>
      <c r="L82" s="1263"/>
      <c r="M82" s="1263"/>
      <c r="N82" s="1263"/>
      <c r="O82" s="1263"/>
      <c r="P82" s="1263"/>
      <c r="Q82" s="1263"/>
      <c r="R82" s="1263"/>
      <c r="S82" s="1263"/>
      <c r="T82" s="1264"/>
      <c r="U82" s="309"/>
    </row>
    <row r="83" spans="1:21" s="274" customFormat="1" ht="29.1" customHeight="1" x14ac:dyDescent="0.2">
      <c r="A83" s="270"/>
      <c r="B83" s="275"/>
      <c r="C83" s="1052" t="s">
        <v>805</v>
      </c>
      <c r="D83" s="1055"/>
      <c r="E83" s="1302" t="str">
        <f>'Invulscherm 1b'!E20:T20</f>
        <v>(invullen…)</v>
      </c>
      <c r="F83" s="1303"/>
      <c r="G83" s="1303"/>
      <c r="H83" s="1303"/>
      <c r="I83" s="1303"/>
      <c r="J83" s="1303"/>
      <c r="K83" s="1303"/>
      <c r="L83" s="1303"/>
      <c r="M83" s="1303"/>
      <c r="N83" s="1303"/>
      <c r="O83" s="1303"/>
      <c r="P83" s="1303"/>
      <c r="Q83" s="1303"/>
      <c r="R83" s="1303"/>
      <c r="S83" s="1303"/>
      <c r="T83" s="1304"/>
      <c r="U83" s="277"/>
    </row>
    <row r="84" spans="1:21" s="274" customFormat="1" ht="29.1" customHeight="1" x14ac:dyDescent="0.2">
      <c r="A84" s="270"/>
      <c r="B84" s="275"/>
      <c r="C84" s="1053" t="s">
        <v>806</v>
      </c>
      <c r="D84" s="1056"/>
      <c r="E84" s="1305" t="str">
        <f>'Invulscherm 1b'!E21:T21</f>
        <v>(invullen…)</v>
      </c>
      <c r="F84" s="1306"/>
      <c r="G84" s="1306"/>
      <c r="H84" s="1306"/>
      <c r="I84" s="1306"/>
      <c r="J84" s="1306"/>
      <c r="K84" s="1306"/>
      <c r="L84" s="1306"/>
      <c r="M84" s="1306"/>
      <c r="N84" s="1306"/>
      <c r="O84" s="1306"/>
      <c r="P84" s="1306"/>
      <c r="Q84" s="1306"/>
      <c r="R84" s="1306"/>
      <c r="S84" s="1306"/>
      <c r="T84" s="1307"/>
      <c r="U84" s="277"/>
    </row>
    <row r="85" spans="1:21" s="274" customFormat="1" ht="29.1" customHeight="1" thickBot="1" x14ac:dyDescent="0.25">
      <c r="A85" s="270"/>
      <c r="B85" s="275"/>
      <c r="C85" s="1054" t="s">
        <v>807</v>
      </c>
      <c r="D85" s="1057"/>
      <c r="E85" s="1308" t="str">
        <f>'Invulscherm 1b'!E22:T22</f>
        <v>(invullen…)</v>
      </c>
      <c r="F85" s="1309"/>
      <c r="G85" s="1309"/>
      <c r="H85" s="1309"/>
      <c r="I85" s="1309"/>
      <c r="J85" s="1309"/>
      <c r="K85" s="1309"/>
      <c r="L85" s="1309"/>
      <c r="M85" s="1309"/>
      <c r="N85" s="1309"/>
      <c r="O85" s="1309"/>
      <c r="P85" s="1309"/>
      <c r="Q85" s="1309"/>
      <c r="R85" s="1309"/>
      <c r="S85" s="1309"/>
      <c r="T85" s="1310"/>
      <c r="U85" s="277"/>
    </row>
    <row r="86" spans="1:21" s="274" customFormat="1" ht="5.25" customHeight="1" thickBot="1" x14ac:dyDescent="0.25">
      <c r="A86" s="270"/>
      <c r="B86" s="275"/>
      <c r="C86" s="276"/>
      <c r="D86" s="275"/>
      <c r="E86" s="276"/>
      <c r="F86" s="275"/>
      <c r="G86" s="276"/>
      <c r="H86" s="275"/>
      <c r="I86" s="276"/>
      <c r="J86" s="275"/>
      <c r="K86" s="277"/>
      <c r="L86" s="277"/>
      <c r="M86" s="277"/>
      <c r="N86" s="277"/>
      <c r="O86" s="277"/>
      <c r="P86" s="277"/>
      <c r="Q86" s="277"/>
      <c r="R86" s="277"/>
      <c r="S86" s="277"/>
      <c r="T86" s="277"/>
      <c r="U86" s="277"/>
    </row>
    <row r="87" spans="1:21" ht="11.45" customHeight="1" x14ac:dyDescent="0.25">
      <c r="B87" s="267"/>
      <c r="C87" s="1265" t="s">
        <v>427</v>
      </c>
      <c r="D87" s="1266"/>
      <c r="E87" s="1266"/>
      <c r="F87" s="1266"/>
      <c r="G87" s="1266"/>
      <c r="H87" s="1266"/>
      <c r="I87" s="1266"/>
      <c r="J87" s="1266"/>
      <c r="K87" s="1266"/>
      <c r="L87" s="1266"/>
      <c r="M87" s="1266"/>
      <c r="N87" s="1266"/>
      <c r="O87" s="1266"/>
      <c r="P87" s="1266"/>
      <c r="Q87" s="1266"/>
      <c r="R87" s="1266"/>
      <c r="S87" s="1266"/>
      <c r="T87" s="1267"/>
      <c r="U87" s="310"/>
    </row>
    <row r="88" spans="1:21" s="274" customFormat="1" ht="10.7" customHeight="1" thickBot="1" x14ac:dyDescent="0.25">
      <c r="A88" s="270"/>
      <c r="B88" s="271"/>
      <c r="C88" s="1268"/>
      <c r="D88" s="1269"/>
      <c r="E88" s="1269"/>
      <c r="F88" s="1269"/>
      <c r="G88" s="1269"/>
      <c r="H88" s="1269"/>
      <c r="I88" s="1269"/>
      <c r="J88" s="1269"/>
      <c r="K88" s="1269"/>
      <c r="L88" s="1269"/>
      <c r="M88" s="1269"/>
      <c r="N88" s="1269"/>
      <c r="O88" s="1269"/>
      <c r="P88" s="1269"/>
      <c r="Q88" s="1269"/>
      <c r="R88" s="1269"/>
      <c r="S88" s="1269"/>
      <c r="T88" s="1270"/>
      <c r="U88" s="310"/>
    </row>
    <row r="89" spans="1:21" s="274" customFormat="1" ht="29.1" customHeight="1" x14ac:dyDescent="0.2">
      <c r="A89" s="270"/>
      <c r="B89" s="275"/>
      <c r="C89" s="1058" t="s">
        <v>805</v>
      </c>
      <c r="D89" s="1059"/>
      <c r="E89" s="1216" t="str">
        <f>'Invulscherm 1b'!E26:T26</f>
        <v>(invullen…)</v>
      </c>
      <c r="F89" s="1217"/>
      <c r="G89" s="1217"/>
      <c r="H89" s="1217"/>
      <c r="I89" s="1217"/>
      <c r="J89" s="1217"/>
      <c r="K89" s="1217"/>
      <c r="L89" s="1217"/>
      <c r="M89" s="1217"/>
      <c r="N89" s="1217"/>
      <c r="O89" s="1217"/>
      <c r="P89" s="1217"/>
      <c r="Q89" s="1217"/>
      <c r="R89" s="1217"/>
      <c r="S89" s="1217"/>
      <c r="T89" s="1218"/>
      <c r="U89" s="277"/>
    </row>
    <row r="90" spans="1:21" s="274" customFormat="1" ht="29.1" customHeight="1" x14ac:dyDescent="0.2">
      <c r="A90" s="270"/>
      <c r="B90" s="275"/>
      <c r="C90" s="1060" t="s">
        <v>806</v>
      </c>
      <c r="D90" s="1061"/>
      <c r="E90" s="1219" t="str">
        <f>'Invulscherm 1b'!E27:T27</f>
        <v>(invullen…)</v>
      </c>
      <c r="F90" s="1220"/>
      <c r="G90" s="1220"/>
      <c r="H90" s="1220"/>
      <c r="I90" s="1220"/>
      <c r="J90" s="1220"/>
      <c r="K90" s="1220"/>
      <c r="L90" s="1220"/>
      <c r="M90" s="1220"/>
      <c r="N90" s="1220"/>
      <c r="O90" s="1220"/>
      <c r="P90" s="1220"/>
      <c r="Q90" s="1220"/>
      <c r="R90" s="1220"/>
      <c r="S90" s="1220"/>
      <c r="T90" s="1221"/>
      <c r="U90" s="277"/>
    </row>
    <row r="91" spans="1:21" s="274" customFormat="1" ht="29.1" customHeight="1" thickBot="1" x14ac:dyDescent="0.25">
      <c r="A91" s="270"/>
      <c r="B91" s="275"/>
      <c r="C91" s="1062" t="s">
        <v>807</v>
      </c>
      <c r="D91" s="1063"/>
      <c r="E91" s="1222" t="str">
        <f>'Invulscherm 1b'!E28:T28</f>
        <v>(invullen…)</v>
      </c>
      <c r="F91" s="1223"/>
      <c r="G91" s="1223"/>
      <c r="H91" s="1223"/>
      <c r="I91" s="1223"/>
      <c r="J91" s="1223"/>
      <c r="K91" s="1223"/>
      <c r="L91" s="1223"/>
      <c r="M91" s="1223"/>
      <c r="N91" s="1223"/>
      <c r="O91" s="1223"/>
      <c r="P91" s="1223"/>
      <c r="Q91" s="1223"/>
      <c r="R91" s="1223"/>
      <c r="S91" s="1223"/>
      <c r="T91" s="1224"/>
      <c r="U91" s="277"/>
    </row>
    <row r="92" spans="1:21" s="274" customFormat="1" ht="102.75" customHeight="1" thickBot="1" x14ac:dyDescent="0.25">
      <c r="A92" s="270"/>
      <c r="B92" s="275"/>
      <c r="C92" s="276"/>
      <c r="D92" s="275"/>
      <c r="E92" s="276"/>
      <c r="F92" s="275"/>
      <c r="G92" s="276"/>
      <c r="H92" s="275"/>
      <c r="I92" s="276"/>
      <c r="J92" s="275"/>
      <c r="K92" s="277"/>
      <c r="L92" s="277"/>
      <c r="M92" s="277"/>
      <c r="N92" s="277"/>
      <c r="O92" s="277"/>
      <c r="P92" s="277"/>
      <c r="Q92" s="277"/>
      <c r="R92" s="277"/>
      <c r="S92" s="277"/>
      <c r="T92" s="277"/>
      <c r="U92" s="277"/>
    </row>
    <row r="93" spans="1:21" ht="11.45" customHeight="1" x14ac:dyDescent="0.25">
      <c r="B93" s="267"/>
      <c r="C93" s="1271" t="s">
        <v>428</v>
      </c>
      <c r="D93" s="1272"/>
      <c r="E93" s="1272"/>
      <c r="F93" s="1272"/>
      <c r="G93" s="1272"/>
      <c r="H93" s="1272"/>
      <c r="I93" s="1272"/>
      <c r="J93" s="1272"/>
      <c r="K93" s="1272"/>
      <c r="L93" s="1272"/>
      <c r="M93" s="1272"/>
      <c r="N93" s="1272"/>
      <c r="O93" s="1272"/>
      <c r="P93" s="1272"/>
      <c r="Q93" s="1272"/>
      <c r="R93" s="1272"/>
      <c r="S93" s="1272"/>
      <c r="T93" s="1273"/>
      <c r="U93" s="311"/>
    </row>
    <row r="94" spans="1:21" s="274" customFormat="1" ht="10.7" customHeight="1" thickBot="1" x14ac:dyDescent="0.25">
      <c r="A94" s="270"/>
      <c r="B94" s="271"/>
      <c r="C94" s="1274"/>
      <c r="D94" s="1275"/>
      <c r="E94" s="1275"/>
      <c r="F94" s="1275"/>
      <c r="G94" s="1275"/>
      <c r="H94" s="1275"/>
      <c r="I94" s="1275"/>
      <c r="J94" s="1275"/>
      <c r="K94" s="1275"/>
      <c r="L94" s="1275"/>
      <c r="M94" s="1275"/>
      <c r="N94" s="1275"/>
      <c r="O94" s="1275"/>
      <c r="P94" s="1275"/>
      <c r="Q94" s="1275"/>
      <c r="R94" s="1275"/>
      <c r="S94" s="1275"/>
      <c r="T94" s="1276"/>
      <c r="U94" s="311"/>
    </row>
    <row r="95" spans="1:21" s="274" customFormat="1" ht="29.1" customHeight="1" x14ac:dyDescent="0.2">
      <c r="A95" s="270"/>
      <c r="B95" s="275"/>
      <c r="C95" s="1064" t="s">
        <v>805</v>
      </c>
      <c r="D95" s="1067"/>
      <c r="E95" s="1225" t="str">
        <f>'Invulscherm 1b'!E32</f>
        <v>(invullen…)</v>
      </c>
      <c r="F95" s="1226"/>
      <c r="G95" s="1226"/>
      <c r="H95" s="1226"/>
      <c r="I95" s="1226"/>
      <c r="J95" s="1226"/>
      <c r="K95" s="1226"/>
      <c r="L95" s="1226"/>
      <c r="M95" s="1226"/>
      <c r="N95" s="1226"/>
      <c r="O95" s="1226"/>
      <c r="P95" s="1226"/>
      <c r="Q95" s="1226"/>
      <c r="R95" s="1226"/>
      <c r="S95" s="1226"/>
      <c r="T95" s="1227"/>
      <c r="U95" s="277"/>
    </row>
    <row r="96" spans="1:21" s="274" customFormat="1" ht="29.1" customHeight="1" x14ac:dyDescent="0.2">
      <c r="A96" s="270"/>
      <c r="B96" s="275"/>
      <c r="C96" s="1065" t="s">
        <v>806</v>
      </c>
      <c r="D96" s="1068"/>
      <c r="E96" s="1228" t="str">
        <f>'Invulscherm 1b'!E33</f>
        <v>(invullen…)</v>
      </c>
      <c r="F96" s="1229"/>
      <c r="G96" s="1229"/>
      <c r="H96" s="1229"/>
      <c r="I96" s="1229"/>
      <c r="J96" s="1229"/>
      <c r="K96" s="1229"/>
      <c r="L96" s="1229"/>
      <c r="M96" s="1229"/>
      <c r="N96" s="1229"/>
      <c r="O96" s="1229"/>
      <c r="P96" s="1229"/>
      <c r="Q96" s="1229"/>
      <c r="R96" s="1229"/>
      <c r="S96" s="1229"/>
      <c r="T96" s="1230"/>
      <c r="U96" s="277"/>
    </row>
    <row r="97" spans="1:21" s="274" customFormat="1" ht="29.1" customHeight="1" thickBot="1" x14ac:dyDescent="0.25">
      <c r="A97" s="270"/>
      <c r="B97" s="275"/>
      <c r="C97" s="1066" t="s">
        <v>807</v>
      </c>
      <c r="D97" s="1069"/>
      <c r="E97" s="1231" t="str">
        <f>'Invulscherm 1b'!E34:T34</f>
        <v>(invullen…)</v>
      </c>
      <c r="F97" s="1232"/>
      <c r="G97" s="1232"/>
      <c r="H97" s="1232"/>
      <c r="I97" s="1232"/>
      <c r="J97" s="1232"/>
      <c r="K97" s="1232"/>
      <c r="L97" s="1232"/>
      <c r="M97" s="1232"/>
      <c r="N97" s="1232"/>
      <c r="O97" s="1232"/>
      <c r="P97" s="1232"/>
      <c r="Q97" s="1232"/>
      <c r="R97" s="1232"/>
      <c r="S97" s="1232"/>
      <c r="T97" s="1233"/>
      <c r="U97" s="277"/>
    </row>
    <row r="98" spans="1:21" s="274" customFormat="1" ht="8.25" customHeight="1" thickBot="1" x14ac:dyDescent="0.25">
      <c r="A98" s="270"/>
      <c r="B98" s="275"/>
      <c r="C98" s="276"/>
      <c r="D98" s="275"/>
      <c r="E98" s="276"/>
      <c r="F98" s="275"/>
      <c r="G98" s="276"/>
      <c r="H98" s="275"/>
      <c r="I98" s="276"/>
      <c r="J98" s="275"/>
      <c r="K98" s="277"/>
      <c r="L98" s="277"/>
      <c r="M98" s="277"/>
      <c r="N98" s="277"/>
      <c r="O98" s="277"/>
      <c r="P98" s="277"/>
      <c r="Q98" s="277"/>
      <c r="R98" s="277"/>
      <c r="S98" s="277"/>
      <c r="T98" s="277"/>
      <c r="U98" s="277"/>
    </row>
    <row r="99" spans="1:21" ht="11.45" customHeight="1" x14ac:dyDescent="0.25">
      <c r="B99" s="267"/>
      <c r="C99" s="1277" t="s">
        <v>429</v>
      </c>
      <c r="D99" s="1278"/>
      <c r="E99" s="1278"/>
      <c r="F99" s="1278"/>
      <c r="G99" s="1278"/>
      <c r="H99" s="1278"/>
      <c r="I99" s="1278"/>
      <c r="J99" s="1278"/>
      <c r="K99" s="1278"/>
      <c r="L99" s="1278"/>
      <c r="M99" s="1278"/>
      <c r="N99" s="1278"/>
      <c r="O99" s="1278"/>
      <c r="P99" s="1278"/>
      <c r="Q99" s="1278"/>
      <c r="R99" s="1278"/>
      <c r="S99" s="1278"/>
      <c r="T99" s="1279"/>
      <c r="U99" s="1283"/>
    </row>
    <row r="100" spans="1:21" s="274" customFormat="1" ht="10.7" customHeight="1" thickBot="1" x14ac:dyDescent="0.25">
      <c r="A100" s="270"/>
      <c r="B100" s="271"/>
      <c r="C100" s="1280"/>
      <c r="D100" s="1281"/>
      <c r="E100" s="1281"/>
      <c r="F100" s="1281"/>
      <c r="G100" s="1281"/>
      <c r="H100" s="1281"/>
      <c r="I100" s="1281"/>
      <c r="J100" s="1281"/>
      <c r="K100" s="1281"/>
      <c r="L100" s="1281"/>
      <c r="M100" s="1281"/>
      <c r="N100" s="1281"/>
      <c r="O100" s="1281"/>
      <c r="P100" s="1281"/>
      <c r="Q100" s="1281"/>
      <c r="R100" s="1281"/>
      <c r="S100" s="1281"/>
      <c r="T100" s="1282"/>
      <c r="U100" s="1283"/>
    </row>
    <row r="101" spans="1:21" s="274" customFormat="1" ht="29.1" customHeight="1" x14ac:dyDescent="0.2">
      <c r="A101" s="270"/>
      <c r="B101" s="275"/>
      <c r="C101" s="1070" t="s">
        <v>805</v>
      </c>
      <c r="D101" s="1073"/>
      <c r="E101" s="1234" t="str">
        <f>'Invulscherm 1b'!E38:T38</f>
        <v>(invullen…)</v>
      </c>
      <c r="F101" s="1235"/>
      <c r="G101" s="1235"/>
      <c r="H101" s="1235"/>
      <c r="I101" s="1235"/>
      <c r="J101" s="1235"/>
      <c r="K101" s="1235"/>
      <c r="L101" s="1235"/>
      <c r="M101" s="1235"/>
      <c r="N101" s="1235"/>
      <c r="O101" s="1235"/>
      <c r="P101" s="1235"/>
      <c r="Q101" s="1235"/>
      <c r="R101" s="1235"/>
      <c r="S101" s="1235"/>
      <c r="T101" s="1236"/>
      <c r="U101" s="277"/>
    </row>
    <row r="102" spans="1:21" s="274" customFormat="1" ht="29.1" customHeight="1" x14ac:dyDescent="0.2">
      <c r="A102" s="270"/>
      <c r="B102" s="275"/>
      <c r="C102" s="1071" t="s">
        <v>806</v>
      </c>
      <c r="D102" s="1074"/>
      <c r="E102" s="1237" t="str">
        <f>'Invulscherm 1b'!E39:T39</f>
        <v>(invullen…)</v>
      </c>
      <c r="F102" s="1238"/>
      <c r="G102" s="1238"/>
      <c r="H102" s="1238"/>
      <c r="I102" s="1238"/>
      <c r="J102" s="1238"/>
      <c r="K102" s="1238"/>
      <c r="L102" s="1238"/>
      <c r="M102" s="1238"/>
      <c r="N102" s="1238"/>
      <c r="O102" s="1238"/>
      <c r="P102" s="1238"/>
      <c r="Q102" s="1238"/>
      <c r="R102" s="1238"/>
      <c r="S102" s="1238"/>
      <c r="T102" s="1239"/>
      <c r="U102" s="277"/>
    </row>
    <row r="103" spans="1:21" s="274" customFormat="1" ht="29.1" customHeight="1" thickBot="1" x14ac:dyDescent="0.25">
      <c r="A103" s="270"/>
      <c r="B103" s="275"/>
      <c r="C103" s="1072" t="s">
        <v>807</v>
      </c>
      <c r="D103" s="1075"/>
      <c r="E103" s="1240" t="str">
        <f>'Invulscherm 1b'!E40:T40</f>
        <v>(invullen…)</v>
      </c>
      <c r="F103" s="1241"/>
      <c r="G103" s="1241"/>
      <c r="H103" s="1241"/>
      <c r="I103" s="1241"/>
      <c r="J103" s="1241"/>
      <c r="K103" s="1241"/>
      <c r="L103" s="1241"/>
      <c r="M103" s="1241"/>
      <c r="N103" s="1241"/>
      <c r="O103" s="1241"/>
      <c r="P103" s="1241"/>
      <c r="Q103" s="1241"/>
      <c r="R103" s="1241"/>
      <c r="S103" s="1241"/>
      <c r="T103" s="1242"/>
      <c r="U103" s="277"/>
    </row>
    <row r="104" spans="1:21" s="274" customFormat="1" ht="12.75" customHeight="1" x14ac:dyDescent="0.2">
      <c r="A104" s="270"/>
      <c r="B104" s="275"/>
      <c r="C104" s="327"/>
      <c r="D104" s="328"/>
      <c r="E104" s="327"/>
      <c r="F104" s="328"/>
      <c r="G104" s="327"/>
      <c r="H104" s="328"/>
      <c r="I104" s="327"/>
      <c r="J104" s="275"/>
      <c r="K104" s="277"/>
      <c r="L104" s="277"/>
      <c r="M104" s="277"/>
      <c r="N104" s="277"/>
      <c r="O104" s="277"/>
      <c r="P104" s="277"/>
      <c r="Q104" s="277"/>
      <c r="R104" s="277"/>
      <c r="S104" s="277"/>
      <c r="T104" s="277"/>
      <c r="U104" s="277"/>
    </row>
    <row r="105" spans="1:21" s="274" customFormat="1" ht="12.75" customHeight="1" x14ac:dyDescent="0.2">
      <c r="A105" s="270"/>
      <c r="B105" s="275"/>
      <c r="C105" s="327"/>
      <c r="D105" s="328"/>
      <c r="E105" s="327"/>
      <c r="F105" s="328"/>
      <c r="G105" s="327"/>
      <c r="H105" s="328"/>
      <c r="I105" s="327"/>
      <c r="J105" s="275"/>
      <c r="K105" s="277"/>
      <c r="L105" s="277"/>
      <c r="M105" s="277"/>
      <c r="N105" s="277"/>
      <c r="O105" s="277"/>
      <c r="P105" s="277"/>
      <c r="Q105" s="277"/>
      <c r="R105" s="277"/>
      <c r="S105" s="277"/>
      <c r="T105" s="277"/>
      <c r="U105" s="277"/>
    </row>
    <row r="106" spans="1:21" ht="11.45" customHeight="1" x14ac:dyDescent="0.25">
      <c r="B106" s="251"/>
      <c r="C106" s="1079" t="s">
        <v>809</v>
      </c>
      <c r="D106" s="1079"/>
      <c r="E106" s="1080"/>
      <c r="F106" s="1081"/>
      <c r="G106" s="1081"/>
      <c r="H106" s="1081"/>
      <c r="I106" s="1081"/>
      <c r="J106" s="1081"/>
      <c r="K106" s="1081"/>
      <c r="L106" s="1082"/>
      <c r="M106" s="1082"/>
      <c r="N106" s="1082"/>
      <c r="O106" s="1083"/>
      <c r="P106" s="1082"/>
      <c r="Q106" s="1082"/>
      <c r="R106" s="1083"/>
      <c r="S106" s="1084"/>
      <c r="T106" s="1084"/>
      <c r="U106" s="366"/>
    </row>
    <row r="107" spans="1:21" ht="11.45" customHeight="1" x14ac:dyDescent="0.25">
      <c r="B107" s="251"/>
      <c r="C107" s="969"/>
      <c r="D107" s="969"/>
      <c r="E107" s="1085"/>
      <c r="F107" s="1086"/>
      <c r="G107" s="1086"/>
      <c r="H107" s="1086"/>
      <c r="I107" s="1086"/>
      <c r="J107" s="1086"/>
      <c r="K107" s="1086"/>
      <c r="L107" s="1087"/>
      <c r="M107" s="1087"/>
      <c r="N107" s="1087"/>
      <c r="O107" s="1088"/>
      <c r="P107" s="1087"/>
      <c r="Q107" s="1087"/>
      <c r="R107" s="1088"/>
      <c r="S107" s="1089"/>
      <c r="T107" s="1089"/>
      <c r="U107" s="366"/>
    </row>
    <row r="108" spans="1:21" ht="11.45" customHeight="1" x14ac:dyDescent="0.25">
      <c r="B108" s="251"/>
      <c r="C108" s="969"/>
      <c r="D108" s="969"/>
      <c r="E108" s="1085"/>
      <c r="F108" s="1086"/>
      <c r="G108" s="1086"/>
      <c r="H108" s="1086"/>
      <c r="I108" s="1086"/>
      <c r="J108" s="1086"/>
      <c r="K108" s="1086"/>
      <c r="L108" s="1087"/>
      <c r="M108" s="1087"/>
      <c r="N108" s="1087"/>
      <c r="O108" s="1088"/>
      <c r="P108" s="1087"/>
      <c r="Q108" s="1087"/>
      <c r="R108" s="1088"/>
      <c r="S108" s="1089"/>
      <c r="T108" s="1089"/>
      <c r="U108" s="366"/>
    </row>
    <row r="109" spans="1:21" ht="11.45" customHeight="1" x14ac:dyDescent="0.25">
      <c r="B109" s="251"/>
      <c r="C109" s="969"/>
      <c r="D109" s="969"/>
      <c r="E109" s="1085"/>
      <c r="F109" s="1086"/>
      <c r="G109" s="1086"/>
      <c r="H109" s="1086"/>
      <c r="I109" s="1086"/>
      <c r="J109" s="1086"/>
      <c r="K109" s="1086"/>
      <c r="L109" s="1087"/>
      <c r="M109" s="1087"/>
      <c r="N109" s="1087"/>
      <c r="O109" s="1088"/>
      <c r="P109" s="1087"/>
      <c r="Q109" s="1087"/>
      <c r="R109" s="1088"/>
      <c r="S109" s="1089"/>
      <c r="T109" s="1089"/>
      <c r="U109" s="366"/>
    </row>
  </sheetData>
  <sheetProtection sheet="1" objects="1" scenarios="1" selectLockedCells="1"/>
  <mergeCells count="113">
    <mergeCell ref="U36:U37"/>
    <mergeCell ref="P32:T32"/>
    <mergeCell ref="C32:E32"/>
    <mergeCell ref="G32:I32"/>
    <mergeCell ref="C35:K35"/>
    <mergeCell ref="S35:U35"/>
    <mergeCell ref="O34:Q34"/>
    <mergeCell ref="R34:T34"/>
    <mergeCell ref="U51:U52"/>
    <mergeCell ref="U48:U49"/>
    <mergeCell ref="U45:U46"/>
    <mergeCell ref="U39:U40"/>
    <mergeCell ref="U42:U43"/>
    <mergeCell ref="I48:I49"/>
    <mergeCell ref="L48:N49"/>
    <mergeCell ref="O48:T49"/>
    <mergeCell ref="C42:G43"/>
    <mergeCell ref="I42:I43"/>
    <mergeCell ref="L42:N43"/>
    <mergeCell ref="O42:T43"/>
    <mergeCell ref="C9:K9"/>
    <mergeCell ref="S9:U9"/>
    <mergeCell ref="P10:Q10"/>
    <mergeCell ref="S10:T10"/>
    <mergeCell ref="G12:G13"/>
    <mergeCell ref="I12:I13"/>
    <mergeCell ref="C11:K11"/>
    <mergeCell ref="S11:U11"/>
    <mergeCell ref="U12:U13"/>
    <mergeCell ref="L10:O10"/>
    <mergeCell ref="G15:G16"/>
    <mergeCell ref="I15:I16"/>
    <mergeCell ref="G18:G19"/>
    <mergeCell ref="I18:I19"/>
    <mergeCell ref="P15:Q16"/>
    <mergeCell ref="P18:Q19"/>
    <mergeCell ref="G24:G25"/>
    <mergeCell ref="I24:I25"/>
    <mergeCell ref="G27:G28"/>
    <mergeCell ref="I27:I28"/>
    <mergeCell ref="S30:T30"/>
    <mergeCell ref="L12:N13"/>
    <mergeCell ref="L15:N16"/>
    <mergeCell ref="L18:N19"/>
    <mergeCell ref="L21:N22"/>
    <mergeCell ref="L24:N25"/>
    <mergeCell ref="P12:Q13"/>
    <mergeCell ref="S12:T13"/>
    <mergeCell ref="P21:Q22"/>
    <mergeCell ref="S21:T22"/>
    <mergeCell ref="P24:Q25"/>
    <mergeCell ref="S24:T25"/>
    <mergeCell ref="P30:Q30"/>
    <mergeCell ref="S15:T16"/>
    <mergeCell ref="L27:N28"/>
    <mergeCell ref="P27:Q28"/>
    <mergeCell ref="S18:T19"/>
    <mergeCell ref="S27:T28"/>
    <mergeCell ref="C6:K6"/>
    <mergeCell ref="S6:U6"/>
    <mergeCell ref="C51:G52"/>
    <mergeCell ref="I51:I52"/>
    <mergeCell ref="L51:N52"/>
    <mergeCell ref="C45:G46"/>
    <mergeCell ref="I45:I46"/>
    <mergeCell ref="L45:N46"/>
    <mergeCell ref="C36:G37"/>
    <mergeCell ref="L34:N34"/>
    <mergeCell ref="C34:K34"/>
    <mergeCell ref="C30:I30"/>
    <mergeCell ref="G21:G22"/>
    <mergeCell ref="I21:I22"/>
    <mergeCell ref="I36:I37"/>
    <mergeCell ref="L36:N37"/>
    <mergeCell ref="O36:T37"/>
    <mergeCell ref="C39:G40"/>
    <mergeCell ref="I39:I40"/>
    <mergeCell ref="L39:N40"/>
    <mergeCell ref="O39:T40"/>
    <mergeCell ref="O45:T46"/>
    <mergeCell ref="O51:T52"/>
    <mergeCell ref="C48:G49"/>
    <mergeCell ref="E102:T102"/>
    <mergeCell ref="E103:T103"/>
    <mergeCell ref="C67:T67"/>
    <mergeCell ref="C68:K68"/>
    <mergeCell ref="S68:U68"/>
    <mergeCell ref="C69:T70"/>
    <mergeCell ref="U69:U70"/>
    <mergeCell ref="C75:T76"/>
    <mergeCell ref="C81:T82"/>
    <mergeCell ref="C87:T88"/>
    <mergeCell ref="C93:T94"/>
    <mergeCell ref="C99:T100"/>
    <mergeCell ref="U99:U100"/>
    <mergeCell ref="E71:T71"/>
    <mergeCell ref="E72:T72"/>
    <mergeCell ref="E73:T73"/>
    <mergeCell ref="E77:T77"/>
    <mergeCell ref="E78:T78"/>
    <mergeCell ref="E79:T79"/>
    <mergeCell ref="E83:T83"/>
    <mergeCell ref="E84:T84"/>
    <mergeCell ref="E85:T85"/>
    <mergeCell ref="C57:T58"/>
    <mergeCell ref="C66:U66"/>
    <mergeCell ref="E89:T89"/>
    <mergeCell ref="E90:T90"/>
    <mergeCell ref="E91:T91"/>
    <mergeCell ref="E95:T95"/>
    <mergeCell ref="E96:T96"/>
    <mergeCell ref="E97:T97"/>
    <mergeCell ref="E101:T101"/>
  </mergeCells>
  <pageMargins left="0.25" right="0.25" top="0.75" bottom="0.75" header="0.3" footer="0.3"/>
  <pageSetup orientation="portrait" r:id="rId1"/>
  <headerFooter>
    <oddHeader xml:space="preserve">&amp;C&amp;"-,Vet"&amp;8RAPPORT
Duurzaamheidsmeter Economische Sites
</oddHeader>
    <oddFooter>&amp;C&amp;"-,Vet"&amp;8Agentschap Ondernemen / versie 1.0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Y126"/>
  <sheetViews>
    <sheetView showGridLines="0" zoomScale="85" zoomScaleNormal="85" workbookViewId="0">
      <pane xSplit="3" ySplit="5" topLeftCell="E6" activePane="bottomRight" state="frozen"/>
      <selection pane="topRight" activeCell="D1" sqref="D1"/>
      <selection pane="bottomLeft" activeCell="A6" sqref="A6"/>
      <selection pane="bottomRight" activeCell="D4" sqref="D4:F4"/>
    </sheetView>
  </sheetViews>
  <sheetFormatPr defaultRowHeight="15" x14ac:dyDescent="0.25"/>
  <cols>
    <col min="1" max="1" width="11.42578125" customWidth="1"/>
    <col min="2" max="2" width="3.5703125" customWidth="1"/>
    <col min="3" max="3" width="67.7109375" customWidth="1"/>
    <col min="4" max="4" width="13.5703125" customWidth="1"/>
    <col min="5" max="5" width="14.5703125" customWidth="1"/>
    <col min="6" max="7" width="13.5703125" customWidth="1"/>
    <col min="8" max="8" width="14.5703125" customWidth="1"/>
    <col min="9" max="10" width="13.5703125" customWidth="1"/>
    <col min="11" max="12" width="2.7109375" style="1110" customWidth="1"/>
    <col min="13" max="13" width="2.42578125" hidden="1" customWidth="1"/>
    <col min="14" max="14" width="24.140625" hidden="1" customWidth="1"/>
    <col min="15" max="16" width="2.7109375" style="1110" customWidth="1"/>
    <col min="17" max="18" width="2.7109375" style="1210" customWidth="1"/>
    <col min="19" max="19" width="27.140625" style="371" customWidth="1"/>
    <col min="20" max="20" width="31.7109375" style="80" customWidth="1"/>
    <col min="21" max="22" width="13.5703125" style="80" customWidth="1"/>
    <col min="23" max="23" width="30" style="80" customWidth="1"/>
    <col min="24" max="25" width="22" style="1" customWidth="1"/>
    <col min="26" max="26" width="31.140625" customWidth="1"/>
    <col min="27" max="27" width="30.5703125" customWidth="1"/>
    <col min="28" max="28" width="27.5703125" customWidth="1"/>
  </cols>
  <sheetData>
    <row r="1" spans="1:25" ht="1.5" customHeight="1" x14ac:dyDescent="0.25">
      <c r="A1" s="92"/>
      <c r="B1" s="92"/>
      <c r="C1" s="92"/>
      <c r="D1" s="92"/>
      <c r="E1" s="92"/>
      <c r="F1" s="92"/>
      <c r="G1" s="92"/>
      <c r="H1" s="92"/>
      <c r="I1" s="92"/>
      <c r="J1" s="92"/>
      <c r="K1" s="1105"/>
      <c r="L1" s="1105"/>
      <c r="M1" s="92"/>
      <c r="N1" s="92"/>
      <c r="O1" s="1105"/>
      <c r="P1" s="1105"/>
      <c r="Q1" s="1206"/>
      <c r="R1" s="1206"/>
      <c r="U1" s="668"/>
      <c r="V1" s="668"/>
    </row>
    <row r="2" spans="1:25" ht="47.25" customHeight="1" thickBot="1" x14ac:dyDescent="0.3">
      <c r="A2" s="92"/>
      <c r="B2" s="92"/>
      <c r="C2" s="92"/>
      <c r="D2" s="92"/>
      <c r="E2" s="92"/>
      <c r="F2" s="92"/>
      <c r="G2" s="92"/>
      <c r="H2" s="92"/>
      <c r="I2" s="668" t="str">
        <f>IF(S15=1,"Nieuw Terrein","Bestaand Terrein")</f>
        <v>Nieuw Terrein</v>
      </c>
      <c r="J2" s="92"/>
      <c r="K2" s="1167"/>
      <c r="L2" s="1105"/>
      <c r="M2" s="92"/>
      <c r="N2" s="92"/>
      <c r="O2" s="1167"/>
      <c r="P2" s="1105"/>
      <c r="Q2" s="1206"/>
      <c r="R2" s="1206"/>
      <c r="U2" s="668"/>
      <c r="V2" s="668"/>
      <c r="W2" s="1168"/>
    </row>
    <row r="3" spans="1:25" ht="31.5" customHeight="1" thickBot="1" x14ac:dyDescent="0.3">
      <c r="A3" s="1410" t="s">
        <v>325</v>
      </c>
      <c r="B3" s="1410"/>
      <c r="C3" s="96"/>
      <c r="D3" s="1414"/>
      <c r="E3" s="1415"/>
      <c r="F3" s="401" t="str">
        <f>IF(S14=1,"PRODUCTIEGERICHT &amp; GEMENGD BEDRIJVENTERREIN",IF(S14=2,"KANTOOR TERREIN",IF(S14=3,"VRIJETIJDSGERICHT BEDRIJVENTERREIN",IF(S14=4,"LOGISTIEK TERREIN"))))</f>
        <v>PRODUCTIEGERICHT &amp; GEMENGD BEDRIJVENTERREIN</v>
      </c>
      <c r="G3" s="401"/>
      <c r="H3" s="401"/>
      <c r="I3" s="402" t="str">
        <f>IF(S15=1,"(nieuw)","(bestaand)")</f>
        <v>(nieuw)</v>
      </c>
      <c r="J3" s="403"/>
      <c r="K3" s="1106"/>
      <c r="L3" s="1106"/>
      <c r="M3" s="99"/>
      <c r="N3" s="98" t="s">
        <v>301</v>
      </c>
      <c r="O3" s="1106"/>
      <c r="P3" s="1106"/>
      <c r="Q3" s="1207"/>
      <c r="R3" s="1207"/>
      <c r="T3" s="103"/>
      <c r="U3" s="694"/>
      <c r="V3" s="694"/>
      <c r="W3" s="103"/>
    </row>
    <row r="4" spans="1:25" ht="29.25" customHeight="1" thickBot="1" x14ac:dyDescent="0.3">
      <c r="A4" s="1410" t="s">
        <v>325</v>
      </c>
      <c r="B4" s="1410"/>
      <c r="C4" s="96"/>
      <c r="D4" s="1411" t="s">
        <v>378</v>
      </c>
      <c r="E4" s="1412"/>
      <c r="F4" s="1413"/>
      <c r="G4" s="1411" t="s">
        <v>379</v>
      </c>
      <c r="H4" s="1412"/>
      <c r="I4" s="1413"/>
      <c r="J4" s="404" t="s">
        <v>307</v>
      </c>
      <c r="K4" s="1104"/>
      <c r="L4" s="1104"/>
      <c r="M4" s="101"/>
      <c r="N4" s="100" t="s">
        <v>300</v>
      </c>
      <c r="O4" s="1104"/>
      <c r="P4" s="1104"/>
      <c r="Q4" s="926"/>
      <c r="R4" s="926"/>
      <c r="T4" s="103"/>
      <c r="U4" s="694"/>
      <c r="V4" s="694"/>
      <c r="W4" s="103"/>
    </row>
    <row r="5" spans="1:25" ht="24" customHeight="1" thickBot="1" x14ac:dyDescent="0.3">
      <c r="A5" s="93"/>
      <c r="B5" s="93"/>
      <c r="C5" s="97"/>
      <c r="D5" s="405" t="s">
        <v>308</v>
      </c>
      <c r="E5" s="406" t="s">
        <v>304</v>
      </c>
      <c r="F5" s="407" t="s">
        <v>306</v>
      </c>
      <c r="G5" s="405" t="s">
        <v>308</v>
      </c>
      <c r="H5" s="406" t="s">
        <v>304</v>
      </c>
      <c r="I5" s="407" t="s">
        <v>306</v>
      </c>
      <c r="J5" s="408"/>
      <c r="K5" s="1107"/>
      <c r="L5" s="1107"/>
      <c r="M5" s="102"/>
      <c r="N5" s="129" t="s">
        <v>306</v>
      </c>
      <c r="O5" s="1107"/>
      <c r="P5" s="1107"/>
      <c r="Q5" s="1208"/>
      <c r="R5" s="1208"/>
      <c r="T5" s="103"/>
      <c r="U5" s="695" t="s">
        <v>305</v>
      </c>
      <c r="V5" s="695" t="s">
        <v>305</v>
      </c>
      <c r="W5" s="103"/>
    </row>
    <row r="6" spans="1:25" ht="15" customHeight="1" thickBot="1" x14ac:dyDescent="0.3">
      <c r="A6" s="1420" t="s">
        <v>102</v>
      </c>
      <c r="B6" s="1422" t="s">
        <v>318</v>
      </c>
      <c r="C6" s="1423"/>
      <c r="D6" s="1417" t="str">
        <f>IF(SUM(Q9:R29)=0,"U heeft nog geen wijzigingen in dit thema doorgevoerd",IF(SUM(Q9:R29)=1,"Let op! U kunt nog 2 wijziging binnen dit thema doorvoeren",IF(SUM(Q9:R29)=2,"Let op! U kunt nog 1 wijziging voor dit thema doorvoeren",IF(SUM(Q9:R29)=3,"LET OP! U mag geen wijzigingen meer doorvoeren binnen dit thema","STOP! U heeft te veel wijzigingen doorgevoerd. Klik op de knop 'basiswaarden' om te resetten"))))</f>
        <v>U heeft nog geen wijzigingen in dit thema doorgevoerd</v>
      </c>
      <c r="E6" s="1418"/>
      <c r="F6" s="1418"/>
      <c r="G6" s="1418"/>
      <c r="H6" s="1418"/>
      <c r="I6" s="1419"/>
      <c r="J6" s="1426">
        <f>SUM(I7+F7)</f>
        <v>20.000000000000004</v>
      </c>
      <c r="K6" s="1107"/>
      <c r="L6" s="1107"/>
      <c r="M6" s="102"/>
      <c r="N6" s="1169"/>
      <c r="O6" s="1107"/>
      <c r="P6" s="1107"/>
      <c r="Q6" s="1208"/>
      <c r="R6" s="1208"/>
      <c r="T6" s="103"/>
      <c r="U6" s="695"/>
      <c r="V6" s="695"/>
      <c r="W6" s="103"/>
    </row>
    <row r="7" spans="1:25" s="35" customFormat="1" ht="30" customHeight="1" thickBot="1" x14ac:dyDescent="0.3">
      <c r="A7" s="1421"/>
      <c r="B7" s="1424"/>
      <c r="C7" s="1425"/>
      <c r="D7" s="1170"/>
      <c r="E7" s="1171"/>
      <c r="F7" s="1172">
        <f>SUM(F9:F23)</f>
        <v>9.2000000000000011</v>
      </c>
      <c r="G7" s="1173"/>
      <c r="H7" s="1173"/>
      <c r="I7" s="1172">
        <f>SUM(I12:I29)</f>
        <v>10.800000000000002</v>
      </c>
      <c r="J7" s="1427"/>
      <c r="K7" s="1104"/>
      <c r="L7" s="1104"/>
      <c r="M7" s="76"/>
      <c r="N7" s="124"/>
      <c r="O7" s="1104"/>
      <c r="P7" s="1104"/>
      <c r="Q7" s="926"/>
      <c r="R7" s="926"/>
      <c r="S7" s="372" t="s">
        <v>822</v>
      </c>
      <c r="T7" s="104" t="s">
        <v>326</v>
      </c>
      <c r="U7" s="696">
        <v>11</v>
      </c>
      <c r="V7" s="696">
        <v>9</v>
      </c>
      <c r="W7" s="104"/>
      <c r="X7" s="36"/>
      <c r="Y7" s="36"/>
    </row>
    <row r="8" spans="1:25" s="35" customFormat="1" x14ac:dyDescent="0.25">
      <c r="A8" s="373" t="s">
        <v>73</v>
      </c>
      <c r="B8" s="374" t="s">
        <v>269</v>
      </c>
      <c r="C8" s="374"/>
      <c r="D8" s="375"/>
      <c r="E8" s="376"/>
      <c r="F8" s="377"/>
      <c r="G8" s="1127"/>
      <c r="H8" s="1128"/>
      <c r="I8" s="1129"/>
      <c r="J8" s="90"/>
      <c r="K8" s="1108"/>
      <c r="L8" s="1108"/>
      <c r="M8" s="77"/>
      <c r="N8" s="85"/>
      <c r="O8" s="1108"/>
      <c r="P8" s="1108"/>
      <c r="Q8" s="1209"/>
      <c r="R8" s="1209"/>
      <c r="S8" s="372" t="s">
        <v>823</v>
      </c>
      <c r="T8" s="104" t="s">
        <v>327</v>
      </c>
      <c r="U8" s="697"/>
      <c r="V8" s="698"/>
      <c r="W8" s="104"/>
      <c r="X8" s="36"/>
      <c r="Y8" s="36"/>
    </row>
    <row r="9" spans="1:25" s="35" customFormat="1" x14ac:dyDescent="0.25">
      <c r="A9" s="131" t="s">
        <v>116</v>
      </c>
      <c r="B9" s="132"/>
      <c r="C9" s="378" t="s">
        <v>270</v>
      </c>
      <c r="D9" s="1146"/>
      <c r="E9" s="1155" t="str">
        <f>IF(K9=1,"minder belangrijk",IF(K9=2,"relevant",IF(K9=3,"extra belangrijk")))</f>
        <v>extra belangrijk</v>
      </c>
      <c r="F9" s="1157">
        <f>IF(K9=1,U9,IF(K9=2,U9*2,IF(K9=3,U9*3)))</f>
        <v>1.2000000000000002</v>
      </c>
      <c r="G9" s="1113"/>
      <c r="H9" s="134"/>
      <c r="I9" s="382"/>
      <c r="J9" s="90"/>
      <c r="K9" s="926">
        <f>IFERROR(IF(OR(INDEX('Criteria-Status-Tabel'!$A$5:$K$128,MATCH("1-"&amp;'Invulscherm 1 - Weging'!$A9,'Criteria-Status-Tabel'!$A$5:$A$128,0),MATCH(10*$S$15+$S$14,'Criteria-Status-Tabel'!$A$5:$K$5,0))="relevant",INDEX('Criteria-Status-Tabel'!$A$5:$K$128,MATCH("1-"&amp;'Invulscherm 1 - Weging'!$A9,'Criteria-Status-Tabel'!$A$5:$A$128,0),MATCH(10*$S$15+$S$14,'Criteria-Status-Tabel'!$A$5:$K$5,0))="verplicht")=TRUE,2,IF(INDEX('Criteria-Status-Tabel'!$A$5:$K$128,MATCH("1-"&amp;'Invulscherm 1 - Weging'!$A9,'Criteria-Status-Tabel'!$A$5:$A$128,0),MATCH(10*$S$15+$S$14,'Criteria-Status-Tabel'!$A$5:$K$5,0))="extra belangrijk",3,1)),"1")</f>
        <v>3</v>
      </c>
      <c r="L9" s="926"/>
      <c r="M9" s="76"/>
      <c r="N9" s="110"/>
      <c r="O9" s="926">
        <f>IFERROR(IF(OR(INDEX('Criteria-Status-Tabel'!$A$5:$K$128,MATCH("1-"&amp;'Invulscherm 1 - Weging'!$A9,'Criteria-Status-Tabel'!$A$5:$A$128,0),MATCH(10*$S$15+$S$14,'Criteria-Status-Tabel'!$A$5:$K$5,0))="relevant",INDEX('Criteria-Status-Tabel'!$A$5:$K$128,MATCH("1-"&amp;'Invulscherm 1 - Weging'!$A9,'Criteria-Status-Tabel'!$A$5:$A$128,0),MATCH(10*$S$15+$S$14,'Criteria-Status-Tabel'!$A$5:$K$5,0))="verplicht")=TRUE,2,IF(INDEX('Criteria-Status-Tabel'!$A$5:$K$128,MATCH("1-"&amp;'Invulscherm 1 - Weging'!$A9,'Criteria-Status-Tabel'!$A$5:$A$128,0),MATCH(10*$S$15+$S$14,'Criteria-Status-Tabel'!$A$5:$K$5,0))="extra belangrijk",3,1)),"1")</f>
        <v>3</v>
      </c>
      <c r="P9" s="926"/>
      <c r="Q9" s="926">
        <f t="shared" ref="Q9:Q29" si="0">IF(K9&lt;&gt;O9,1,0)</f>
        <v>0</v>
      </c>
      <c r="R9" s="926">
        <f t="shared" ref="R9:R29" si="1">IF(L9&lt;&gt;P9,1,0)</f>
        <v>0</v>
      </c>
      <c r="S9" s="372" t="s">
        <v>437</v>
      </c>
      <c r="T9" s="105" t="s">
        <v>328</v>
      </c>
      <c r="U9" s="699">
        <f>SUM($U$7+$V$7)/SUM($K$9:$L$29)</f>
        <v>0.4</v>
      </c>
      <c r="V9" s="700"/>
      <c r="W9" s="103" t="s">
        <v>502</v>
      </c>
    </row>
    <row r="10" spans="1:25" s="35" customFormat="1" x14ac:dyDescent="0.25">
      <c r="A10" s="135" t="s">
        <v>117</v>
      </c>
      <c r="B10" s="136"/>
      <c r="C10" s="383" t="s">
        <v>271</v>
      </c>
      <c r="D10" s="1147"/>
      <c r="E10" s="140" t="str">
        <f t="shared" ref="E10:E11" si="2">IF(K10=1,"minder belangrijk",IF(K10=2,"relevant",IF(K10=3,"extra belangrijk")))</f>
        <v>extra belangrijk</v>
      </c>
      <c r="F10" s="1158">
        <f>IF(K10=1,U10,IF(K10=2,U10*2,IF(K10=3,U10*3)))</f>
        <v>1.2000000000000002</v>
      </c>
      <c r="G10" s="1116"/>
      <c r="H10" s="139"/>
      <c r="I10" s="385"/>
      <c r="J10" s="90"/>
      <c r="K10" s="926">
        <f>IFERROR(IF(OR(INDEX('Criteria-Status-Tabel'!$A$5:$K$128,MATCH("1-"&amp;'Invulscherm 1 - Weging'!$A10,'Criteria-Status-Tabel'!$A$5:$A$128,0),MATCH(10*$S$15+$S$14,'Criteria-Status-Tabel'!$A$5:$K$5,0))="relevant",INDEX('Criteria-Status-Tabel'!$A$5:$K$128,MATCH("1-"&amp;'Invulscherm 1 - Weging'!$A10,'Criteria-Status-Tabel'!$A$5:$A$128,0),MATCH(10*$S$15+$S$14,'Criteria-Status-Tabel'!$A$5:$K$5,0))="verplicht")=TRUE,2,IF(INDEX('Criteria-Status-Tabel'!$A$5:$K$128,MATCH("1-"&amp;'Invulscherm 1 - Weging'!$A10,'Criteria-Status-Tabel'!$A$5:$A$128,0),MATCH(10*$S$15+$S$14,'Criteria-Status-Tabel'!$A$5:$K$5,0))="extra belangrijk",3,1)),"1")</f>
        <v>3</v>
      </c>
      <c r="L10" s="926"/>
      <c r="M10" s="76"/>
      <c r="N10" s="111"/>
      <c r="O10" s="926">
        <f>IFERROR(IF(OR(INDEX('Criteria-Status-Tabel'!$A$5:$K$128,MATCH("1-"&amp;'Invulscherm 1 - Weging'!$A10,'Criteria-Status-Tabel'!$A$5:$A$128,0),MATCH(10*$S$15+$S$14,'Criteria-Status-Tabel'!$A$5:$K$5,0))="relevant",INDEX('Criteria-Status-Tabel'!$A$5:$K$128,MATCH("1-"&amp;'Invulscherm 1 - Weging'!$A10,'Criteria-Status-Tabel'!$A$5:$A$128,0),MATCH(10*$S$15+$S$14,'Criteria-Status-Tabel'!$A$5:$K$5,0))="verplicht")=TRUE,2,IF(INDEX('Criteria-Status-Tabel'!$A$5:$K$128,MATCH("1-"&amp;'Invulscherm 1 - Weging'!$A10,'Criteria-Status-Tabel'!$A$5:$A$128,0),MATCH(10*$S$15+$S$14,'Criteria-Status-Tabel'!$A$5:$K$5,0))="extra belangrijk",3,1)),"1")</f>
        <v>3</v>
      </c>
      <c r="P10" s="926"/>
      <c r="Q10" s="926">
        <f t="shared" si="0"/>
        <v>0</v>
      </c>
      <c r="R10" s="926">
        <f t="shared" si="1"/>
        <v>0</v>
      </c>
      <c r="S10" s="372" t="s">
        <v>824</v>
      </c>
      <c r="T10" s="105" t="s">
        <v>481</v>
      </c>
      <c r="U10" s="699">
        <f>SUM($U$7+$V$7)/SUM($K$9:$L$29)</f>
        <v>0.4</v>
      </c>
      <c r="V10" s="700"/>
      <c r="W10" s="103" t="s">
        <v>502</v>
      </c>
    </row>
    <row r="11" spans="1:25" s="35" customFormat="1" x14ac:dyDescent="0.25">
      <c r="A11" s="135" t="s">
        <v>118</v>
      </c>
      <c r="B11" s="136"/>
      <c r="C11" s="383" t="s">
        <v>394</v>
      </c>
      <c r="D11" s="1148"/>
      <c r="E11" s="140" t="str">
        <f t="shared" si="2"/>
        <v>extra belangrijk</v>
      </c>
      <c r="F11" s="1158">
        <f>IF(K11=1,U11,IF(K11=2,U11*2,IF(K11=3,U11*3)))</f>
        <v>1.2000000000000002</v>
      </c>
      <c r="G11" s="1166"/>
      <c r="H11" s="396"/>
      <c r="I11" s="397"/>
      <c r="J11" s="90"/>
      <c r="K11" s="926">
        <f>IFERROR(IF(OR(INDEX('Criteria-Status-Tabel'!$A$5:$K$128,MATCH("1-"&amp;'Invulscherm 1 - Weging'!$A11,'Criteria-Status-Tabel'!$A$5:$A$128,0),MATCH(10*$S$15+$S$14,'Criteria-Status-Tabel'!$A$5:$K$5,0))="relevant",INDEX('Criteria-Status-Tabel'!$A$5:$K$128,MATCH("1-"&amp;'Invulscherm 1 - Weging'!$A11,'Criteria-Status-Tabel'!$A$5:$A$128,0),MATCH(10*$S$15+$S$14,'Criteria-Status-Tabel'!$A$5:$K$5,0))="verplicht")=TRUE,2,IF(INDEX('Criteria-Status-Tabel'!$A$5:$K$128,MATCH("1-"&amp;'Invulscherm 1 - Weging'!$A11,'Criteria-Status-Tabel'!$A$5:$A$128,0),MATCH(10*$S$15+$S$14,'Criteria-Status-Tabel'!$A$5:$K$5,0))="extra belangrijk",3,1)),"1")</f>
        <v>3</v>
      </c>
      <c r="L11" s="926"/>
      <c r="M11" s="76"/>
      <c r="N11" s="111"/>
      <c r="O11" s="926">
        <f>IFERROR(IF(OR(INDEX('Criteria-Status-Tabel'!$A$5:$K$128,MATCH("1-"&amp;'Invulscherm 1 - Weging'!$A11,'Criteria-Status-Tabel'!$A$5:$A$128,0),MATCH(10*$S$15+$S$14,'Criteria-Status-Tabel'!$A$5:$K$5,0))="relevant",INDEX('Criteria-Status-Tabel'!$A$5:$K$128,MATCH("1-"&amp;'Invulscherm 1 - Weging'!$A11,'Criteria-Status-Tabel'!$A$5:$A$128,0),MATCH(10*$S$15+$S$14,'Criteria-Status-Tabel'!$A$5:$K$5,0))="verplicht")=TRUE,2,IF(INDEX('Criteria-Status-Tabel'!$A$5:$K$128,MATCH("1-"&amp;'Invulscherm 1 - Weging'!$A11,'Criteria-Status-Tabel'!$A$5:$A$128,0),MATCH(10*$S$15+$S$14,'Criteria-Status-Tabel'!$A$5:$K$5,0))="extra belangrijk",3,1)),"1")</f>
        <v>3</v>
      </c>
      <c r="P11" s="926"/>
      <c r="Q11" s="926">
        <f t="shared" si="0"/>
        <v>0</v>
      </c>
      <c r="R11" s="926">
        <f t="shared" si="1"/>
        <v>0</v>
      </c>
      <c r="S11" s="372" t="s">
        <v>490</v>
      </c>
      <c r="T11" s="105" t="s">
        <v>329</v>
      </c>
      <c r="U11" s="699">
        <f>SUM($U$7+$V$7)/SUM($K$9:$L$29)</f>
        <v>0.4</v>
      </c>
      <c r="V11" s="700"/>
      <c r="W11" s="103" t="s">
        <v>502</v>
      </c>
    </row>
    <row r="12" spans="1:25" s="35" customFormat="1" x14ac:dyDescent="0.25">
      <c r="A12" s="141" t="s">
        <v>393</v>
      </c>
      <c r="B12" s="142"/>
      <c r="C12" s="386" t="s">
        <v>527</v>
      </c>
      <c r="D12" s="1145"/>
      <c r="E12" s="1156"/>
      <c r="F12" s="1159"/>
      <c r="G12" s="387"/>
      <c r="H12" s="145" t="str">
        <f>IF(L12=1,"minder belangrijk",IF(L12=2,"relevant",IF(L12=3,"extra belangrijk")))</f>
        <v>relevant</v>
      </c>
      <c r="I12" s="144">
        <f>IF(L12=1,V12,IF(L12=2,V12*2,IF(L12=3,V12*3)))</f>
        <v>0.8</v>
      </c>
      <c r="J12" s="90"/>
      <c r="K12" s="926"/>
      <c r="L12" s="926">
        <f>IFERROR(IF(OR(INDEX('Criteria-Status-Tabel'!$A$5:$K$128,MATCH("2-"&amp;'Invulscherm 1 - Weging'!$A12,'Criteria-Status-Tabel'!$A$5:$A$128,0),MATCH(10*$S$15+$S$14,'Criteria-Status-Tabel'!$A$5:$K$5,0))="relevant",INDEX('Criteria-Status-Tabel'!$A$5:$K$128,MATCH("2-"&amp;'Invulscherm 1 - Weging'!$A12,'Criteria-Status-Tabel'!$A$5:$A$128,0),MATCH(10*$S$15+$S$14,'Criteria-Status-Tabel'!$A$5:$K$5,0))="verplicht")=TRUE,2,IF(INDEX('Criteria-Status-Tabel'!$A$5:$K$128,MATCH("2-"&amp;'Invulscherm 1 - Weging'!$A12,'Criteria-Status-Tabel'!$A$5:$A$128,0),MATCH(10*$S$15+$S$14,'Criteria-Status-Tabel'!$A$5:$K$5,0))="extra belangrijk",3,1)),"1")</f>
        <v>2</v>
      </c>
      <c r="M12" s="76"/>
      <c r="N12" s="115"/>
      <c r="O12" s="926"/>
      <c r="P12" s="926">
        <f>IFERROR(IF(OR(INDEX('Criteria-Status-Tabel'!$A$5:$K$128,MATCH("2-"&amp;'Invulscherm 1 - Weging'!$A12,'Criteria-Status-Tabel'!$A$5:$A$128,0),MATCH(10*$S$15+$S$14,'Criteria-Status-Tabel'!$A$5:$K$5,0))="relevant",INDEX('Criteria-Status-Tabel'!$A$5:$K$128,MATCH("2-"&amp;'Invulscherm 1 - Weging'!$A12,'Criteria-Status-Tabel'!$A$5:$A$128,0),MATCH(10*$S$15+$S$14,'Criteria-Status-Tabel'!$A$5:$K$5,0))="verplicht")=TRUE,2,IF(INDEX('Criteria-Status-Tabel'!$A$5:$K$128,MATCH("2-"&amp;'Invulscherm 1 - Weging'!$A12,'Criteria-Status-Tabel'!$A$5:$A$128,0),MATCH(10*$S$15+$S$14,'Criteria-Status-Tabel'!$A$5:$K$5,0))="extra belangrijk",3,1)),"1")</f>
        <v>2</v>
      </c>
      <c r="Q12" s="926">
        <f t="shared" si="0"/>
        <v>0</v>
      </c>
      <c r="R12" s="926">
        <f t="shared" si="1"/>
        <v>0</v>
      </c>
      <c r="S12" s="372" t="s">
        <v>491</v>
      </c>
      <c r="T12" s="104"/>
      <c r="U12" s="699"/>
      <c r="V12" s="699">
        <f>SUM($U$7+$V$7)/SUM($K$9:$L$29)</f>
        <v>0.4</v>
      </c>
      <c r="W12" s="104"/>
      <c r="X12" s="36"/>
      <c r="Y12" s="36"/>
    </row>
    <row r="13" spans="1:25" s="35" customFormat="1" x14ac:dyDescent="0.25">
      <c r="A13" s="81" t="s">
        <v>74</v>
      </c>
      <c r="B13" s="81" t="s">
        <v>312</v>
      </c>
      <c r="C13" s="81"/>
      <c r="D13" s="375"/>
      <c r="E13" s="376"/>
      <c r="F13" s="377"/>
      <c r="G13" s="345"/>
      <c r="H13" s="346"/>
      <c r="I13" s="348"/>
      <c r="J13" s="90"/>
      <c r="K13" s="926"/>
      <c r="L13" s="926"/>
      <c r="M13" s="78"/>
      <c r="N13" s="109"/>
      <c r="O13" s="926"/>
      <c r="P13" s="926"/>
      <c r="Q13" s="926">
        <f t="shared" si="0"/>
        <v>0</v>
      </c>
      <c r="R13" s="926">
        <f t="shared" si="1"/>
        <v>0</v>
      </c>
      <c r="S13" s="372" t="s">
        <v>438</v>
      </c>
      <c r="T13" s="104"/>
      <c r="U13" s="699"/>
      <c r="V13" s="701"/>
      <c r="W13" s="104"/>
      <c r="X13" s="36"/>
      <c r="Y13" s="36"/>
    </row>
    <row r="14" spans="1:25" s="35" customFormat="1" x14ac:dyDescent="0.25">
      <c r="A14" s="131" t="s">
        <v>120</v>
      </c>
      <c r="B14" s="132"/>
      <c r="C14" s="378" t="s">
        <v>272</v>
      </c>
      <c r="D14" s="1146"/>
      <c r="E14" s="1155" t="str">
        <f>IF(K14=2,"verplicht","extra belangrijk")</f>
        <v>verplicht</v>
      </c>
      <c r="F14" s="1157">
        <f>IF(K14=2,SUM(U14+U14),(U14*3))</f>
        <v>0.8</v>
      </c>
      <c r="G14" s="1117"/>
      <c r="H14" s="758" t="str">
        <f>IF(L14=1,"minder belangrijk",IF(L14=2,"relevant",IF(L14=3,"extra belangrijk")))</f>
        <v>relevant</v>
      </c>
      <c r="I14" s="381">
        <f>IF(L14=1,V14,IF(L14=2,V14*2,IF(L14=3,V14*3)))</f>
        <v>0.8</v>
      </c>
      <c r="J14" s="90"/>
      <c r="K14" s="926">
        <f>IFERROR(IF(OR(INDEX('Criteria-Status-Tabel'!$A$5:$K$128,MATCH("1-"&amp;'Invulscherm 1 - Weging'!$A14,'Criteria-Status-Tabel'!$A$5:$A$128,0),MATCH(10*$S$15+$S$14,'Criteria-Status-Tabel'!$A$5:$K$5,0))="relevant",INDEX('Criteria-Status-Tabel'!$A$5:$K$128,MATCH("1-"&amp;'Invulscherm 1 - Weging'!$A14,'Criteria-Status-Tabel'!$A$5:$A$128,0),MATCH(10*$S$15+$S$14,'Criteria-Status-Tabel'!$A$5:$K$5,0))="verplicht")=TRUE,2,IF(INDEX('Criteria-Status-Tabel'!$A$5:$K$128,MATCH("1-"&amp;'Invulscherm 1 - Weging'!$A14,'Criteria-Status-Tabel'!$A$5:$A$128,0),MATCH(10*$S$15+$S$14,'Criteria-Status-Tabel'!$A$5:$K$5,0))="extra belangrijk",3,1)),"1")</f>
        <v>2</v>
      </c>
      <c r="L14" s="926">
        <f>IFERROR(IF(OR(INDEX('Criteria-Status-Tabel'!$A$5:$K$128,MATCH("2-"&amp;'Invulscherm 1 - Weging'!$A14,'Criteria-Status-Tabel'!$A$5:$A$128,0),MATCH(10*$S$15+$S$14,'Criteria-Status-Tabel'!$A$5:$K$5,0))="relevant",INDEX('Criteria-Status-Tabel'!$A$5:$K$128,MATCH("2-"&amp;'Invulscherm 1 - Weging'!$A14,'Criteria-Status-Tabel'!$A$5:$A$128,0),MATCH(10*$S$15+$S$14,'Criteria-Status-Tabel'!$A$5:$K$5,0))="verplicht")=TRUE,2,IF(INDEX('Criteria-Status-Tabel'!$A$5:$K$128,MATCH("2-"&amp;'Invulscherm 1 - Weging'!$A14,'Criteria-Status-Tabel'!$A$5:$A$128,0),MATCH(10*$S$15+$S$14,'Criteria-Status-Tabel'!$A$5:$K$5,0))="extra belangrijk",3,1)),"1")</f>
        <v>2</v>
      </c>
      <c r="M14" s="78"/>
      <c r="N14" s="117"/>
      <c r="O14" s="926">
        <f>IFERROR(IF(OR(INDEX('Criteria-Status-Tabel'!$A$5:$K$128,MATCH("1-"&amp;'Invulscherm 1 - Weging'!$A14,'Criteria-Status-Tabel'!$A$5:$A$128,0),MATCH(10*$S$15+$S$14,'Criteria-Status-Tabel'!$A$5:$K$5,0))="relevant",INDEX('Criteria-Status-Tabel'!$A$5:$K$128,MATCH("1-"&amp;'Invulscherm 1 - Weging'!$A14,'Criteria-Status-Tabel'!$A$5:$A$128,0),MATCH(10*$S$15+$S$14,'Criteria-Status-Tabel'!$A$5:$K$5,0))="verplicht")=TRUE,2,IF(INDEX('Criteria-Status-Tabel'!$A$5:$K$128,MATCH("1-"&amp;'Invulscherm 1 - Weging'!$A14,'Criteria-Status-Tabel'!$A$5:$A$128,0),MATCH(10*$S$15+$S$14,'Criteria-Status-Tabel'!$A$5:$K$5,0))="extra belangrijk",3,1)),"1")</f>
        <v>2</v>
      </c>
      <c r="P14" s="926">
        <f>IFERROR(IF(OR(INDEX('Criteria-Status-Tabel'!$A$5:$K$128,MATCH("2-"&amp;'Invulscherm 1 - Weging'!$A14,'Criteria-Status-Tabel'!$A$5:$A$128,0),MATCH(10*$S$15+$S$14,'Criteria-Status-Tabel'!$A$5:$K$5,0))="relevant",INDEX('Criteria-Status-Tabel'!$A$5:$K$128,MATCH("2-"&amp;'Invulscherm 1 - Weging'!$A14,'Criteria-Status-Tabel'!$A$5:$A$128,0),MATCH(10*$S$15+$S$14,'Criteria-Status-Tabel'!$A$5:$K$5,0))="verplicht")=TRUE,2,IF(INDEX('Criteria-Status-Tabel'!$A$5:$K$128,MATCH("2-"&amp;'Invulscherm 1 - Weging'!$A14,'Criteria-Status-Tabel'!$A$5:$A$128,0),MATCH(10*$S$15+$S$14,'Criteria-Status-Tabel'!$A$5:$K$5,0))="extra belangrijk",3,1)),"1")</f>
        <v>2</v>
      </c>
      <c r="Q14" s="926">
        <f t="shared" si="0"/>
        <v>0</v>
      </c>
      <c r="R14" s="926">
        <f t="shared" si="1"/>
        <v>0</v>
      </c>
      <c r="S14" s="372">
        <v>1</v>
      </c>
      <c r="T14" s="104"/>
      <c r="U14" s="699">
        <f>SUM($U$7+$V$7)/SUM($K$9:$L$29)</f>
        <v>0.4</v>
      </c>
      <c r="V14" s="699">
        <f>SUM($U$7+$V$7)/SUM($K$9:$L$29)</f>
        <v>0.4</v>
      </c>
      <c r="W14" s="103"/>
      <c r="X14" s="36"/>
      <c r="Y14" s="36"/>
    </row>
    <row r="15" spans="1:25" s="239" customFormat="1" x14ac:dyDescent="0.25">
      <c r="A15" s="389" t="s">
        <v>608</v>
      </c>
      <c r="B15" s="390"/>
      <c r="C15" s="391" t="s">
        <v>413</v>
      </c>
      <c r="D15" s="1153"/>
      <c r="E15" s="140" t="str">
        <f t="shared" ref="E15" si="3">IF(K15=1,"minder belangrijk",IF(K15=2,"relevant",IF(K15=3,"extra belangrijk")))</f>
        <v>relevant</v>
      </c>
      <c r="F15" s="1158">
        <f>IF(K15=1,U15,IF(K15=2,U15*2,IF(K15=3,U15*3)))</f>
        <v>0.8</v>
      </c>
      <c r="G15" s="1149"/>
      <c r="H15" s="1178"/>
      <c r="I15" s="138"/>
      <c r="J15" s="90"/>
      <c r="K15" s="926">
        <f>IFERROR(IF(OR(INDEX('Criteria-Status-Tabel'!$A$5:$K$128,MATCH("1-"&amp;'Invulscherm 1 - Weging'!$A15,'Criteria-Status-Tabel'!$A$5:$A$128,0),MATCH(10*$S$15+$S$14,'Criteria-Status-Tabel'!$A$5:$K$5,0))="relevant",INDEX('Criteria-Status-Tabel'!$A$5:$K$128,MATCH("1-"&amp;'Invulscherm 1 - Weging'!$A15,'Criteria-Status-Tabel'!$A$5:$A$128,0),MATCH(10*$S$15+$S$14,'Criteria-Status-Tabel'!$A$5:$K$5,0))="verplicht")=TRUE,2,IF(INDEX('Criteria-Status-Tabel'!$A$5:$K$128,MATCH("1-"&amp;'Invulscherm 1 - Weging'!$A15,'Criteria-Status-Tabel'!$A$5:$A$128,0),MATCH(10*$S$15+$S$14,'Criteria-Status-Tabel'!$A$5:$K$5,0))="extra belangrijk",3,1)),"1")</f>
        <v>2</v>
      </c>
      <c r="L15" s="926"/>
      <c r="M15" s="78"/>
      <c r="N15" s="249"/>
      <c r="O15" s="926">
        <f>IFERROR(IF(OR(INDEX('Criteria-Status-Tabel'!$A$5:$K$128,MATCH("1-"&amp;'Invulscherm 1 - Weging'!$A15,'Criteria-Status-Tabel'!$A$5:$A$128,0),MATCH(10*$S$15+$S$14,'Criteria-Status-Tabel'!$A$5:$K$5,0))="relevant",INDEX('Criteria-Status-Tabel'!$A$5:$K$128,MATCH("1-"&amp;'Invulscherm 1 - Weging'!$A15,'Criteria-Status-Tabel'!$A$5:$A$128,0),MATCH(10*$S$15+$S$14,'Criteria-Status-Tabel'!$A$5:$K$5,0))="verplicht")=TRUE,2,IF(INDEX('Criteria-Status-Tabel'!$A$5:$K$128,MATCH("1-"&amp;'Invulscherm 1 - Weging'!$A15,'Criteria-Status-Tabel'!$A$5:$A$128,0),MATCH(10*$S$15+$S$14,'Criteria-Status-Tabel'!$A$5:$K$5,0))="extra belangrijk",3,1)),"1")</f>
        <v>2</v>
      </c>
      <c r="P15" s="926"/>
      <c r="Q15" s="926">
        <f t="shared" si="0"/>
        <v>0</v>
      </c>
      <c r="R15" s="926">
        <f t="shared" si="1"/>
        <v>0</v>
      </c>
      <c r="S15" s="372">
        <v>1</v>
      </c>
      <c r="T15" s="104"/>
      <c r="U15" s="699">
        <f>SUM($U$7+$V$7)/SUM($K$9:$L$29)</f>
        <v>0.4</v>
      </c>
      <c r="V15" s="699"/>
      <c r="W15" s="103" t="s">
        <v>502</v>
      </c>
      <c r="X15" s="36"/>
      <c r="Y15" s="36"/>
    </row>
    <row r="16" spans="1:25" s="35" customFormat="1" x14ac:dyDescent="0.25">
      <c r="A16" s="141" t="s">
        <v>414</v>
      </c>
      <c r="B16" s="142"/>
      <c r="C16" s="386" t="s">
        <v>386</v>
      </c>
      <c r="D16" s="1154"/>
      <c r="E16" s="145" t="str">
        <f>IF(K16=2,"verplicht","extra belangrijk")</f>
        <v>verplicht</v>
      </c>
      <c r="F16" s="1160">
        <f>IF(K16=2,SUM(U16+U16),(U16*3))</f>
        <v>0.8</v>
      </c>
      <c r="G16" s="392"/>
      <c r="H16" s="762" t="str">
        <f>IF(L16=2,"verplicht","extra belangrijk")</f>
        <v>verplicht</v>
      </c>
      <c r="I16" s="144">
        <f>IF(L16=1,V16,IF(L16=2,V16*2,IF(L16=3,V16*3)))</f>
        <v>0.8</v>
      </c>
      <c r="J16" s="90"/>
      <c r="K16" s="926">
        <f>IFERROR(IF(OR(INDEX('Criteria-Status-Tabel'!$A$5:$K$128,MATCH("1-"&amp;'Invulscherm 1 - Weging'!$A16,'Criteria-Status-Tabel'!$A$5:$A$128,0),MATCH(10*$S$15+$S$14,'Criteria-Status-Tabel'!$A$5:$K$5,0))="relevant",INDEX('Criteria-Status-Tabel'!$A$5:$K$128,MATCH("1-"&amp;'Invulscherm 1 - Weging'!$A16,'Criteria-Status-Tabel'!$A$5:$A$128,0),MATCH(10*$S$15+$S$14,'Criteria-Status-Tabel'!$A$5:$K$5,0))="verplicht")=TRUE,2,IF(INDEX('Criteria-Status-Tabel'!$A$5:$K$128,MATCH("1-"&amp;'Invulscherm 1 - Weging'!$A16,'Criteria-Status-Tabel'!$A$5:$A$128,0),MATCH(10*$S$15+$S$14,'Criteria-Status-Tabel'!$A$5:$K$5,0))="extra belangrijk",3,1)),"1")</f>
        <v>2</v>
      </c>
      <c r="L16" s="926">
        <f>IFERROR(IF(OR(INDEX('Criteria-Status-Tabel'!$A$5:$K$128,MATCH("2-"&amp;'Invulscherm 1 - Weging'!$A16,'Criteria-Status-Tabel'!$A$5:$A$128,0),MATCH(10*$S$15+$S$14,'Criteria-Status-Tabel'!$A$5:$K$5,0))="relevant",INDEX('Criteria-Status-Tabel'!$A$5:$K$128,MATCH("2-"&amp;'Invulscherm 1 - Weging'!$A16,'Criteria-Status-Tabel'!$A$5:$A$128,0),MATCH(10*$S$15+$S$14,'Criteria-Status-Tabel'!$A$5:$K$5,0))="verplicht")=TRUE,2,IF(INDEX('Criteria-Status-Tabel'!$A$5:$K$128,MATCH("2-"&amp;'Invulscherm 1 - Weging'!$A16,'Criteria-Status-Tabel'!$A$5:$A$128,0),MATCH(10*$S$15+$S$14,'Criteria-Status-Tabel'!$A$5:$K$5,0))="extra belangrijk",3,1)),"1")</f>
        <v>2</v>
      </c>
      <c r="M16" s="78"/>
      <c r="N16" s="115"/>
      <c r="O16" s="926">
        <f>IFERROR(IF(OR(INDEX('Criteria-Status-Tabel'!$A$5:$K$128,MATCH("1-"&amp;'Invulscherm 1 - Weging'!$A16,'Criteria-Status-Tabel'!$A$5:$A$128,0),MATCH(10*$S$15+$S$14,'Criteria-Status-Tabel'!$A$5:$K$5,0))="relevant",INDEX('Criteria-Status-Tabel'!$A$5:$K$128,MATCH("1-"&amp;'Invulscherm 1 - Weging'!$A16,'Criteria-Status-Tabel'!$A$5:$A$128,0),MATCH(10*$S$15+$S$14,'Criteria-Status-Tabel'!$A$5:$K$5,0))="verplicht")=TRUE,2,IF(INDEX('Criteria-Status-Tabel'!$A$5:$K$128,MATCH("1-"&amp;'Invulscherm 1 - Weging'!$A16,'Criteria-Status-Tabel'!$A$5:$A$128,0),MATCH(10*$S$15+$S$14,'Criteria-Status-Tabel'!$A$5:$K$5,0))="extra belangrijk",3,1)),"1")</f>
        <v>2</v>
      </c>
      <c r="P16" s="926">
        <f>IFERROR(IF(OR(INDEX('Criteria-Status-Tabel'!$A$5:$K$128,MATCH("2-"&amp;'Invulscherm 1 - Weging'!$A16,'Criteria-Status-Tabel'!$A$5:$A$128,0),MATCH(10*$S$15+$S$14,'Criteria-Status-Tabel'!$A$5:$K$5,0))="relevant",INDEX('Criteria-Status-Tabel'!$A$5:$K$128,MATCH("2-"&amp;'Invulscherm 1 - Weging'!$A16,'Criteria-Status-Tabel'!$A$5:$A$128,0),MATCH(10*$S$15+$S$14,'Criteria-Status-Tabel'!$A$5:$K$5,0))="verplicht")=TRUE,2,IF(INDEX('Criteria-Status-Tabel'!$A$5:$K$128,MATCH("2-"&amp;'Invulscherm 1 - Weging'!$A16,'Criteria-Status-Tabel'!$A$5:$A$128,0),MATCH(10*$S$15+$S$14,'Criteria-Status-Tabel'!$A$5:$K$5,0))="extra belangrijk",3,1)),"1")</f>
        <v>2</v>
      </c>
      <c r="Q16" s="926">
        <f t="shared" si="0"/>
        <v>0</v>
      </c>
      <c r="R16" s="926">
        <f t="shared" si="1"/>
        <v>0</v>
      </c>
      <c r="S16" s="372"/>
      <c r="T16" s="104"/>
      <c r="U16" s="699">
        <f>SUM($U$7+$V$7)/SUM($K$9:$L$29)</f>
        <v>0.4</v>
      </c>
      <c r="V16" s="699">
        <f>SUM($U$7+$V$7)/SUM($K$9:$L$29)</f>
        <v>0.4</v>
      </c>
      <c r="W16" s="104"/>
      <c r="X16" s="36"/>
      <c r="Y16" s="36"/>
    </row>
    <row r="17" spans="1:25" s="35" customFormat="1" x14ac:dyDescent="0.25">
      <c r="A17" s="108" t="s">
        <v>75</v>
      </c>
      <c r="B17" s="81" t="s">
        <v>273</v>
      </c>
      <c r="C17" s="81"/>
      <c r="D17" s="345"/>
      <c r="E17" s="346"/>
      <c r="F17" s="347"/>
      <c r="G17" s="345"/>
      <c r="H17" s="346"/>
      <c r="I17" s="348"/>
      <c r="J17" s="90"/>
      <c r="K17" s="926"/>
      <c r="L17" s="926"/>
      <c r="M17" s="78"/>
      <c r="N17" s="242"/>
      <c r="O17" s="926"/>
      <c r="P17" s="926"/>
      <c r="Q17" s="926">
        <f t="shared" si="0"/>
        <v>0</v>
      </c>
      <c r="R17" s="926">
        <f t="shared" si="1"/>
        <v>0</v>
      </c>
      <c r="S17" s="895"/>
      <c r="T17" s="104"/>
      <c r="U17" s="699"/>
      <c r="V17" s="697"/>
      <c r="W17" s="104"/>
      <c r="X17" s="36"/>
      <c r="Y17" s="36"/>
    </row>
    <row r="18" spans="1:25" s="35" customFormat="1" x14ac:dyDescent="0.25">
      <c r="A18" s="131" t="s">
        <v>121</v>
      </c>
      <c r="B18" s="132"/>
      <c r="C18" s="378" t="s">
        <v>599</v>
      </c>
      <c r="D18" s="379"/>
      <c r="E18" s="380" t="str">
        <f>IF(K18=2,"verplicht","extra belangrijk")</f>
        <v>verplicht</v>
      </c>
      <c r="F18" s="138">
        <f>IF(K18=2,SUM(U18+U18),(U18*3))</f>
        <v>0.8</v>
      </c>
      <c r="G18" s="133"/>
      <c r="H18" s="380" t="str">
        <f>IF(L18=1,"minder belangrijk",IF(L18=2,"relevant",IF(L18=3,"extra belangrijk")))</f>
        <v>relevant</v>
      </c>
      <c r="I18" s="381">
        <f>IF(L18=1,V18,IF(L18=2,V18*2,IF(L18=3,V18*3)))</f>
        <v>0.8</v>
      </c>
      <c r="J18" s="90"/>
      <c r="K18" s="926">
        <f>IFERROR(IF(OR(INDEX('Criteria-Status-Tabel'!$A$5:$K$128,MATCH("1-"&amp;'Invulscherm 1 - Weging'!$A18,'Criteria-Status-Tabel'!$A$5:$A$128,0),MATCH(10*$S$15+$S$14,'Criteria-Status-Tabel'!$A$5:$K$5,0))="relevant",INDEX('Criteria-Status-Tabel'!$A$5:$K$128,MATCH("1-"&amp;'Invulscherm 1 - Weging'!$A18,'Criteria-Status-Tabel'!$A$5:$A$128,0),MATCH(10*$S$15+$S$14,'Criteria-Status-Tabel'!$A$5:$K$5,0))="verplicht")=TRUE,2,IF(INDEX('Criteria-Status-Tabel'!$A$5:$K$128,MATCH("1-"&amp;'Invulscherm 1 - Weging'!$A18,'Criteria-Status-Tabel'!$A$5:$A$128,0),MATCH(10*$S$15+$S$14,'Criteria-Status-Tabel'!$A$5:$K$5,0))="extra belangrijk",3,1)),"1")</f>
        <v>2</v>
      </c>
      <c r="L18" s="926">
        <f>IFERROR(IF(OR(INDEX('Criteria-Status-Tabel'!$A$5:$K$128,MATCH("2-"&amp;'Invulscherm 1 - Weging'!$A18,'Criteria-Status-Tabel'!$A$5:$A$128,0),MATCH(10*$S$15+$S$14,'Criteria-Status-Tabel'!$A$5:$K$5,0))="relevant",INDEX('Criteria-Status-Tabel'!$A$5:$K$128,MATCH("2-"&amp;'Invulscherm 1 - Weging'!$A18,'Criteria-Status-Tabel'!$A$5:$A$128,0),MATCH(10*$S$15+$S$14,'Criteria-Status-Tabel'!$A$5:$K$5,0))="verplicht")=TRUE,2,IF(INDEX('Criteria-Status-Tabel'!$A$5:$K$128,MATCH("2-"&amp;'Invulscherm 1 - Weging'!$A18,'Criteria-Status-Tabel'!$A$5:$A$128,0),MATCH(10*$S$15+$S$14,'Criteria-Status-Tabel'!$A$5:$K$5,0))="extra belangrijk",3,1)),"1")</f>
        <v>2</v>
      </c>
      <c r="M18" s="78"/>
      <c r="N18" s="117"/>
      <c r="O18" s="926">
        <f>IFERROR(IF(OR(INDEX('Criteria-Status-Tabel'!$A$5:$K$128,MATCH("1-"&amp;'Invulscherm 1 - Weging'!$A18,'Criteria-Status-Tabel'!$A$5:$A$128,0),MATCH(10*$S$15+$S$14,'Criteria-Status-Tabel'!$A$5:$K$5,0))="relevant",INDEX('Criteria-Status-Tabel'!$A$5:$K$128,MATCH("1-"&amp;'Invulscherm 1 - Weging'!$A18,'Criteria-Status-Tabel'!$A$5:$A$128,0),MATCH(10*$S$15+$S$14,'Criteria-Status-Tabel'!$A$5:$K$5,0))="verplicht")=TRUE,2,IF(INDEX('Criteria-Status-Tabel'!$A$5:$K$128,MATCH("1-"&amp;'Invulscherm 1 - Weging'!$A18,'Criteria-Status-Tabel'!$A$5:$A$128,0),MATCH(10*$S$15+$S$14,'Criteria-Status-Tabel'!$A$5:$K$5,0))="extra belangrijk",3,1)),"1")</f>
        <v>2</v>
      </c>
      <c r="P18" s="926">
        <f>IFERROR(IF(OR(INDEX('Criteria-Status-Tabel'!$A$5:$K$128,MATCH("2-"&amp;'Invulscherm 1 - Weging'!$A18,'Criteria-Status-Tabel'!$A$5:$A$128,0),MATCH(10*$S$15+$S$14,'Criteria-Status-Tabel'!$A$5:$K$5,0))="relevant",INDEX('Criteria-Status-Tabel'!$A$5:$K$128,MATCH("2-"&amp;'Invulscherm 1 - Weging'!$A18,'Criteria-Status-Tabel'!$A$5:$A$128,0),MATCH(10*$S$15+$S$14,'Criteria-Status-Tabel'!$A$5:$K$5,0))="verplicht")=TRUE,2,IF(INDEX('Criteria-Status-Tabel'!$A$5:$K$128,MATCH("2-"&amp;'Invulscherm 1 - Weging'!$A18,'Criteria-Status-Tabel'!$A$5:$A$128,0),MATCH(10*$S$15+$S$14,'Criteria-Status-Tabel'!$A$5:$K$5,0))="extra belangrijk",3,1)),"1")</f>
        <v>2</v>
      </c>
      <c r="Q18" s="926">
        <f t="shared" si="0"/>
        <v>0</v>
      </c>
      <c r="R18" s="926">
        <f t="shared" si="1"/>
        <v>0</v>
      </c>
      <c r="S18" s="895"/>
      <c r="T18" s="105"/>
      <c r="U18" s="699">
        <f>SUM($U$7+$V$7)/SUM($K$9:$L$29)</f>
        <v>0.4</v>
      </c>
      <c r="V18" s="699">
        <f>SUM($U$7+$V$7)/SUM($K$9:$L$29)</f>
        <v>0.4</v>
      </c>
      <c r="W18" s="105"/>
    </row>
    <row r="19" spans="1:25" s="35" customFormat="1" x14ac:dyDescent="0.25">
      <c r="A19" s="135" t="s">
        <v>122</v>
      </c>
      <c r="B19" s="136"/>
      <c r="C19" s="383" t="s">
        <v>397</v>
      </c>
      <c r="D19" s="384"/>
      <c r="E19" s="143" t="str">
        <f>IF(K19=2,"verplicht","extra belangrijk")</f>
        <v>verplicht</v>
      </c>
      <c r="F19" s="138">
        <f>IF(K19=2,SUM(U19+U19),(U19*3))</f>
        <v>0.8</v>
      </c>
      <c r="G19" s="384"/>
      <c r="H19" s="143" t="str">
        <f>IF(L19=2,"verplicht","extra belangrijk")</f>
        <v>verplicht</v>
      </c>
      <c r="I19" s="144">
        <f>IF(L19=1,V19,IF(L19=2,V19*2,IF(L19=3,V19*3)))</f>
        <v>0.8</v>
      </c>
      <c r="J19" s="90"/>
      <c r="K19" s="926">
        <f>IFERROR(IF(OR(INDEX('Criteria-Status-Tabel'!$A$5:$K$128,MATCH("1-"&amp;'Invulscherm 1 - Weging'!$A19,'Criteria-Status-Tabel'!$A$5:$A$128,0),MATCH(10*$S$15+$S$14,'Criteria-Status-Tabel'!$A$5:$K$5,0))="relevant",INDEX('Criteria-Status-Tabel'!$A$5:$K$128,MATCH("1-"&amp;'Invulscherm 1 - Weging'!$A19,'Criteria-Status-Tabel'!$A$5:$A$128,0),MATCH(10*$S$15+$S$14,'Criteria-Status-Tabel'!$A$5:$K$5,0))="verplicht")=TRUE,2,IF(INDEX('Criteria-Status-Tabel'!$A$5:$K$128,MATCH("1-"&amp;'Invulscherm 1 - Weging'!$A19,'Criteria-Status-Tabel'!$A$5:$A$128,0),MATCH(10*$S$15+$S$14,'Criteria-Status-Tabel'!$A$5:$K$5,0))="extra belangrijk",3,1)),"1")</f>
        <v>2</v>
      </c>
      <c r="L19" s="926">
        <f>IFERROR(IF(OR(INDEX('Criteria-Status-Tabel'!$A$5:$K$128,MATCH("2-"&amp;'Invulscherm 1 - Weging'!$A19,'Criteria-Status-Tabel'!$A$5:$A$128,0),MATCH(10*$S$15+$S$14,'Criteria-Status-Tabel'!$A$5:$K$5,0))="relevant",INDEX('Criteria-Status-Tabel'!$A$5:$K$128,MATCH("2-"&amp;'Invulscherm 1 - Weging'!$A19,'Criteria-Status-Tabel'!$A$5:$A$128,0),MATCH(10*$S$15+$S$14,'Criteria-Status-Tabel'!$A$5:$K$5,0))="verplicht")=TRUE,2,IF(INDEX('Criteria-Status-Tabel'!$A$5:$K$128,MATCH("2-"&amp;'Invulscherm 1 - Weging'!$A19,'Criteria-Status-Tabel'!$A$5:$A$128,0),MATCH(10*$S$15+$S$14,'Criteria-Status-Tabel'!$A$5:$K$5,0))="extra belangrijk",3,1)),"1")</f>
        <v>2</v>
      </c>
      <c r="M19" s="78"/>
      <c r="N19" s="114"/>
      <c r="O19" s="926">
        <f>IFERROR(IF(OR(INDEX('Criteria-Status-Tabel'!$A$5:$K$128,MATCH("1-"&amp;'Invulscherm 1 - Weging'!$A19,'Criteria-Status-Tabel'!$A$5:$A$128,0),MATCH(10*$S$15+$S$14,'Criteria-Status-Tabel'!$A$5:$K$5,0))="relevant",INDEX('Criteria-Status-Tabel'!$A$5:$K$128,MATCH("1-"&amp;'Invulscherm 1 - Weging'!$A19,'Criteria-Status-Tabel'!$A$5:$A$128,0),MATCH(10*$S$15+$S$14,'Criteria-Status-Tabel'!$A$5:$K$5,0))="verplicht")=TRUE,2,IF(INDEX('Criteria-Status-Tabel'!$A$5:$K$128,MATCH("1-"&amp;'Invulscherm 1 - Weging'!$A19,'Criteria-Status-Tabel'!$A$5:$A$128,0),MATCH(10*$S$15+$S$14,'Criteria-Status-Tabel'!$A$5:$K$5,0))="extra belangrijk",3,1)),"1")</f>
        <v>2</v>
      </c>
      <c r="P19" s="926">
        <f>IFERROR(IF(OR(INDEX('Criteria-Status-Tabel'!$A$5:$K$128,MATCH("2-"&amp;'Invulscherm 1 - Weging'!$A19,'Criteria-Status-Tabel'!$A$5:$A$128,0),MATCH(10*$S$15+$S$14,'Criteria-Status-Tabel'!$A$5:$K$5,0))="relevant",INDEX('Criteria-Status-Tabel'!$A$5:$K$128,MATCH("2-"&amp;'Invulscherm 1 - Weging'!$A19,'Criteria-Status-Tabel'!$A$5:$A$128,0),MATCH(10*$S$15+$S$14,'Criteria-Status-Tabel'!$A$5:$K$5,0))="verplicht")=TRUE,2,IF(INDEX('Criteria-Status-Tabel'!$A$5:$K$128,MATCH("2-"&amp;'Invulscherm 1 - Weging'!$A19,'Criteria-Status-Tabel'!$A$5:$A$128,0),MATCH(10*$S$15+$S$14,'Criteria-Status-Tabel'!$A$5:$K$5,0))="extra belangrijk",3,1)),"1")</f>
        <v>2</v>
      </c>
      <c r="Q19" s="926">
        <f t="shared" si="0"/>
        <v>0</v>
      </c>
      <c r="R19" s="926">
        <f t="shared" si="1"/>
        <v>0</v>
      </c>
      <c r="S19" s="895"/>
      <c r="T19" s="105"/>
      <c r="U19" s="699">
        <f>SUM($U$7+$V$7)/SUM($K$9:$L$29)</f>
        <v>0.4</v>
      </c>
      <c r="V19" s="699">
        <f>SUM($U$7+$V$7)/SUM($K$9:$L$29)</f>
        <v>0.4</v>
      </c>
      <c r="W19" s="105"/>
    </row>
    <row r="20" spans="1:25" s="35" customFormat="1" x14ac:dyDescent="0.25">
      <c r="A20" s="108" t="s">
        <v>76</v>
      </c>
      <c r="B20" s="81" t="s">
        <v>274</v>
      </c>
      <c r="C20" s="81"/>
      <c r="D20" s="345"/>
      <c r="E20" s="346"/>
      <c r="F20" s="347"/>
      <c r="G20" s="1131"/>
      <c r="H20" s="1132"/>
      <c r="I20" s="1133"/>
      <c r="J20" s="90"/>
      <c r="K20" s="926"/>
      <c r="L20" s="926"/>
      <c r="M20" s="78"/>
      <c r="N20" s="242"/>
      <c r="O20" s="926"/>
      <c r="P20" s="926"/>
      <c r="Q20" s="926">
        <f t="shared" si="0"/>
        <v>0</v>
      </c>
      <c r="R20" s="926">
        <f t="shared" si="1"/>
        <v>0</v>
      </c>
      <c r="S20" s="895"/>
      <c r="T20" s="105"/>
      <c r="U20" s="699"/>
      <c r="V20" s="699"/>
      <c r="W20" s="105"/>
    </row>
    <row r="21" spans="1:25" s="35" customFormat="1" x14ac:dyDescent="0.25">
      <c r="A21" s="131" t="s">
        <v>124</v>
      </c>
      <c r="B21" s="132"/>
      <c r="C21" s="378" t="s">
        <v>313</v>
      </c>
      <c r="D21" s="1137"/>
      <c r="E21" s="380" t="str">
        <f t="shared" ref="E21" si="4">IF(K21=1,"minder belangrijk",IF(K21=2,"relevant",IF(K21=3,"extra belangrijk")))</f>
        <v>relevant</v>
      </c>
      <c r="F21" s="381">
        <f>IF(K21=1,U21,IF(K21=2,U21*2,IF(K21=3,U21*3)))</f>
        <v>0.8</v>
      </c>
      <c r="G21" s="1145"/>
      <c r="H21" s="1152"/>
      <c r="I21" s="1150"/>
      <c r="J21" s="90"/>
      <c r="K21" s="926">
        <f>IFERROR(IF(OR(INDEX('Criteria-Status-Tabel'!$A$5:$K$128,MATCH("1-"&amp;'Invulscherm 1 - Weging'!$A21,'Criteria-Status-Tabel'!$A$5:$A$128,0),MATCH(10*$S$15+$S$14,'Criteria-Status-Tabel'!$A$5:$K$5,0))="relevant",INDEX('Criteria-Status-Tabel'!$A$5:$K$128,MATCH("1-"&amp;'Invulscherm 1 - Weging'!$A21,'Criteria-Status-Tabel'!$A$5:$A$128,0),MATCH(10*$S$15+$S$14,'Criteria-Status-Tabel'!$A$5:$K$5,0))="verplicht")=TRUE,2,IF(INDEX('Criteria-Status-Tabel'!$A$5:$K$128,MATCH("1-"&amp;'Invulscherm 1 - Weging'!$A21,'Criteria-Status-Tabel'!$A$5:$A$128,0),MATCH(10*$S$15+$S$14,'Criteria-Status-Tabel'!$A$5:$K$5,0))="extra belangrijk",3,1)),"1")</f>
        <v>2</v>
      </c>
      <c r="L21" s="926"/>
      <c r="M21" s="78"/>
      <c r="N21" s="116"/>
      <c r="O21" s="926">
        <f>IFERROR(IF(OR(INDEX('Criteria-Status-Tabel'!$A$5:$K$128,MATCH("1-"&amp;'Invulscherm 1 - Weging'!$A21,'Criteria-Status-Tabel'!$A$5:$A$128,0),MATCH(10*$S$15+$S$14,'Criteria-Status-Tabel'!$A$5:$K$5,0))="relevant",INDEX('Criteria-Status-Tabel'!$A$5:$K$128,MATCH("1-"&amp;'Invulscherm 1 - Weging'!$A21,'Criteria-Status-Tabel'!$A$5:$A$128,0),MATCH(10*$S$15+$S$14,'Criteria-Status-Tabel'!$A$5:$K$5,0))="verplicht")=TRUE,2,IF(INDEX('Criteria-Status-Tabel'!$A$5:$K$128,MATCH("1-"&amp;'Invulscherm 1 - Weging'!$A21,'Criteria-Status-Tabel'!$A$5:$A$128,0),MATCH(10*$S$15+$S$14,'Criteria-Status-Tabel'!$A$5:$K$5,0))="extra belangrijk",3,1)),"1")</f>
        <v>2</v>
      </c>
      <c r="P21" s="926"/>
      <c r="Q21" s="926">
        <f t="shared" si="0"/>
        <v>0</v>
      </c>
      <c r="R21" s="926">
        <f t="shared" si="1"/>
        <v>0</v>
      </c>
      <c r="S21" s="895"/>
      <c r="T21" s="105"/>
      <c r="U21" s="699">
        <f>SUM($U$7+$V$7)/SUM($K$9:$L$29)</f>
        <v>0.4</v>
      </c>
      <c r="V21" s="700"/>
      <c r="W21" s="105"/>
    </row>
    <row r="22" spans="1:25" s="35" customFormat="1" x14ac:dyDescent="0.25">
      <c r="A22" s="135" t="s">
        <v>125</v>
      </c>
      <c r="B22" s="136"/>
      <c r="C22" s="383" t="s">
        <v>604</v>
      </c>
      <c r="D22" s="1145"/>
      <c r="E22" s="1161"/>
      <c r="F22" s="385"/>
      <c r="G22" s="1138"/>
      <c r="H22" s="1139" t="str">
        <f>IF(L22=1,"minder belangrijk",IF(L22=2,"relevant",IF(L22=3,"extra belangrijk")))</f>
        <v>extra belangrijk</v>
      </c>
      <c r="I22" s="1140">
        <f>IF(L22=1,V22,IF(L22=2,V22*2,IF(L22=3,V22*3)))</f>
        <v>1.2000000000000002</v>
      </c>
      <c r="J22" s="90"/>
      <c r="K22" s="926"/>
      <c r="L22" s="926">
        <f>IFERROR(IF(OR(INDEX('Criteria-Status-Tabel'!$A$5:$K$128,MATCH("2-"&amp;'Invulscherm 1 - Weging'!$A22,'Criteria-Status-Tabel'!$A$5:$A$128,0),MATCH(10*$S$15+$S$14,'Criteria-Status-Tabel'!$A$5:$K$5,0))="relevant",INDEX('Criteria-Status-Tabel'!$A$5:$K$128,MATCH("2-"&amp;'Invulscherm 1 - Weging'!$A22,'Criteria-Status-Tabel'!$A$5:$A$128,0),MATCH(10*$S$15+$S$14,'Criteria-Status-Tabel'!$A$5:$K$5,0))="verplicht")=TRUE,2,IF(INDEX('Criteria-Status-Tabel'!$A$5:$K$128,MATCH("2-"&amp;'Invulscherm 1 - Weging'!$A22,'Criteria-Status-Tabel'!$A$5:$A$128,0),MATCH(10*$S$15+$S$14,'Criteria-Status-Tabel'!$A$5:$K$5,0))="extra belangrijk",3,1)),"1")</f>
        <v>3</v>
      </c>
      <c r="M22" s="78"/>
      <c r="N22" s="112"/>
      <c r="O22" s="926"/>
      <c r="P22" s="926">
        <f>IFERROR(IF(OR(INDEX('Criteria-Status-Tabel'!$A$5:$K$128,MATCH("2-"&amp;'Invulscherm 1 - Weging'!$A22,'Criteria-Status-Tabel'!$A$5:$A$128,0),MATCH(10*$S$15+$S$14,'Criteria-Status-Tabel'!$A$5:$K$5,0))="relevant",INDEX('Criteria-Status-Tabel'!$A$5:$K$128,MATCH("2-"&amp;'Invulscherm 1 - Weging'!$A22,'Criteria-Status-Tabel'!$A$5:$A$128,0),MATCH(10*$S$15+$S$14,'Criteria-Status-Tabel'!$A$5:$K$5,0))="verplicht")=TRUE,2,IF(INDEX('Criteria-Status-Tabel'!$A$5:$K$128,MATCH("2-"&amp;'Invulscherm 1 - Weging'!$A22,'Criteria-Status-Tabel'!$A$5:$A$128,0),MATCH(10*$S$15+$S$14,'Criteria-Status-Tabel'!$A$5:$K$5,0))="extra belangrijk",3,1)),"1")</f>
        <v>3</v>
      </c>
      <c r="Q22" s="926">
        <f t="shared" si="0"/>
        <v>0</v>
      </c>
      <c r="R22" s="926">
        <f t="shared" si="1"/>
        <v>0</v>
      </c>
      <c r="S22" s="895"/>
      <c r="T22" s="105"/>
      <c r="U22" s="700"/>
      <c r="V22" s="699">
        <f>SUM($U$7+$V$7)/SUM($K$9:$L$29)</f>
        <v>0.4</v>
      </c>
      <c r="W22" s="105"/>
    </row>
    <row r="23" spans="1:25" s="35" customFormat="1" x14ac:dyDescent="0.25">
      <c r="A23" s="135" t="s">
        <v>126</v>
      </c>
      <c r="B23" s="136"/>
      <c r="C23" s="383" t="s">
        <v>275</v>
      </c>
      <c r="D23" s="1142"/>
      <c r="E23" s="137" t="str">
        <f>IF(K23=2,"verplicht","extra belangrijk")</f>
        <v>verplicht</v>
      </c>
      <c r="F23" s="138">
        <f>IF(K23=2,SUM(U23+U23),(U23*3))</f>
        <v>0.8</v>
      </c>
      <c r="G23" s="1141"/>
      <c r="H23" s="345"/>
      <c r="I23" s="1130"/>
      <c r="J23" s="90"/>
      <c r="K23" s="926">
        <f>IFERROR(IF(OR(INDEX('Criteria-Status-Tabel'!$A$5:$K$128,MATCH("1-"&amp;'Invulscherm 1 - Weging'!$A23,'Criteria-Status-Tabel'!$A$5:$A$128,0),MATCH(10*$S$15+$S$14,'Criteria-Status-Tabel'!$A$5:$K$5,0))="relevant",INDEX('Criteria-Status-Tabel'!$A$5:$K$128,MATCH("1-"&amp;'Invulscherm 1 - Weging'!$A23,'Criteria-Status-Tabel'!$A$5:$A$128,0),MATCH(10*$S$15+$S$14,'Criteria-Status-Tabel'!$A$5:$K$5,0))="verplicht")=TRUE,2,IF(INDEX('Criteria-Status-Tabel'!$A$5:$K$128,MATCH("1-"&amp;'Invulscherm 1 - Weging'!$A23,'Criteria-Status-Tabel'!$A$5:$A$128,0),MATCH(10*$S$15+$S$14,'Criteria-Status-Tabel'!$A$5:$K$5,0))="extra belangrijk",3,1)),"1")</f>
        <v>2</v>
      </c>
      <c r="L23" s="926" t="str">
        <f>IFERROR(IF(OR(INDEX('Criteria-Status-Tabel'!$A$5:$K$128,MATCH("2-"&amp;'Invulscherm 1 - Weging'!$A23,'Criteria-Status-Tabel'!$A$5:$A$128,0),MATCH(10*$S$15+$S$14,'Criteria-Status-Tabel'!$A$5:$K$5,0))="relevant",INDEX('Criteria-Status-Tabel'!$A$5:$K$128,MATCH("2-"&amp;'Invulscherm 1 - Weging'!$A23,'Criteria-Status-Tabel'!$A$5:$A$128,0),MATCH(10*$S$15+$S$14,'Criteria-Status-Tabel'!$A$5:$K$5,0))="verplicht")=TRUE,2,IF(INDEX('Criteria-Status-Tabel'!$A$5:$K$128,MATCH("2-"&amp;'Invulscherm 1 - Weging'!$A23,'Criteria-Status-Tabel'!$A$5:$A$128,0),MATCH(10*$S$15+$S$14,'Criteria-Status-Tabel'!$A$5:$K$5,0))="extra belangrijk",3,1)),"1")</f>
        <v>1</v>
      </c>
      <c r="M23" s="78"/>
      <c r="N23" s="112"/>
      <c r="O23" s="926">
        <f>IFERROR(IF(OR(INDEX('Criteria-Status-Tabel'!$A$5:$K$128,MATCH("1-"&amp;'Invulscherm 1 - Weging'!$A23,'Criteria-Status-Tabel'!$A$5:$A$128,0),MATCH(10*$S$15+$S$14,'Criteria-Status-Tabel'!$A$5:$K$5,0))="relevant",INDEX('Criteria-Status-Tabel'!$A$5:$K$128,MATCH("1-"&amp;'Invulscherm 1 - Weging'!$A23,'Criteria-Status-Tabel'!$A$5:$A$128,0),MATCH(10*$S$15+$S$14,'Criteria-Status-Tabel'!$A$5:$K$5,0))="verplicht")=TRUE,2,IF(INDEX('Criteria-Status-Tabel'!$A$5:$K$128,MATCH("1-"&amp;'Invulscherm 1 - Weging'!$A23,'Criteria-Status-Tabel'!$A$5:$A$128,0),MATCH(10*$S$15+$S$14,'Criteria-Status-Tabel'!$A$5:$K$5,0))="extra belangrijk",3,1)),"1")</f>
        <v>2</v>
      </c>
      <c r="P23" s="926" t="str">
        <f>IFERROR(IF(OR(INDEX('Criteria-Status-Tabel'!$A$5:$K$128,MATCH("2-"&amp;'Invulscherm 1 - Weging'!$A23,'Criteria-Status-Tabel'!$A$5:$A$128,0),MATCH(10*$S$15+$S$14,'Criteria-Status-Tabel'!$A$5:$K$5,0))="relevant",INDEX('Criteria-Status-Tabel'!$A$5:$K$128,MATCH("2-"&amp;'Invulscherm 1 - Weging'!$A23,'Criteria-Status-Tabel'!$A$5:$A$128,0),MATCH(10*$S$15+$S$14,'Criteria-Status-Tabel'!$A$5:$K$5,0))="verplicht")=TRUE,2,IF(INDEX('Criteria-Status-Tabel'!$A$5:$K$128,MATCH("2-"&amp;'Invulscherm 1 - Weging'!$A23,'Criteria-Status-Tabel'!$A$5:$A$128,0),MATCH(10*$S$15+$S$14,'Criteria-Status-Tabel'!$A$5:$K$5,0))="extra belangrijk",3,1)),"1")</f>
        <v>1</v>
      </c>
      <c r="Q23" s="926">
        <f t="shared" si="0"/>
        <v>0</v>
      </c>
      <c r="R23" s="926">
        <f t="shared" si="1"/>
        <v>0</v>
      </c>
      <c r="S23" s="895"/>
      <c r="T23" s="105"/>
      <c r="U23" s="699">
        <f>SUM($U$7+$V$7)/SUM($K$9:$L$29)</f>
        <v>0.4</v>
      </c>
      <c r="V23" s="699"/>
      <c r="W23" s="105"/>
    </row>
    <row r="24" spans="1:25" s="239" customFormat="1" x14ac:dyDescent="0.25">
      <c r="A24" s="135" t="s">
        <v>127</v>
      </c>
      <c r="B24" s="136"/>
      <c r="C24" s="383" t="s">
        <v>601</v>
      </c>
      <c r="D24" s="1143"/>
      <c r="E24" s="1162"/>
      <c r="F24" s="1111"/>
      <c r="G24" s="1134"/>
      <c r="H24" s="1135" t="str">
        <f t="shared" ref="H24:H29" si="5">IF(L24=1,"minder belangrijk",IF(L24=2,"relevant",IF(L24=3,"extra belangrijk")))</f>
        <v>extra belangrijk</v>
      </c>
      <c r="I24" s="1136">
        <f t="shared" ref="I24:I29" si="6">IF(L24=1,V24,IF(L24=2,V24*2,IF(L24=3,V24*3)))</f>
        <v>1.2000000000000002</v>
      </c>
      <c r="J24" s="90"/>
      <c r="K24" s="926"/>
      <c r="L24" s="926">
        <f>IFERROR(IF(OR(INDEX('Criteria-Status-Tabel'!$A$5:$K$128,MATCH("2-"&amp;'Invulscherm 1 - Weging'!$A24,'Criteria-Status-Tabel'!$A$5:$A$128,0),MATCH(10*$S$15+$S$14,'Criteria-Status-Tabel'!$A$5:$K$5,0))="relevant",INDEX('Criteria-Status-Tabel'!$A$5:$K$128,MATCH("2-"&amp;'Invulscherm 1 - Weging'!$A24,'Criteria-Status-Tabel'!$A$5:$A$128,0),MATCH(10*$S$15+$S$14,'Criteria-Status-Tabel'!$A$5:$K$5,0))="verplicht")=TRUE,2,IF(INDEX('Criteria-Status-Tabel'!$A$5:$K$128,MATCH("2-"&amp;'Invulscherm 1 - Weging'!$A24,'Criteria-Status-Tabel'!$A$5:$A$128,0),MATCH(10*$S$15+$S$14,'Criteria-Status-Tabel'!$A$5:$K$5,0))="extra belangrijk",3,1)),"1")</f>
        <v>3</v>
      </c>
      <c r="M24" s="78"/>
      <c r="N24" s="112"/>
      <c r="O24" s="926"/>
      <c r="P24" s="926">
        <f>IFERROR(IF(OR(INDEX('Criteria-Status-Tabel'!$A$5:$K$128,MATCH("2-"&amp;'Invulscherm 1 - Weging'!$A24,'Criteria-Status-Tabel'!$A$5:$A$128,0),MATCH(10*$S$15+$S$14,'Criteria-Status-Tabel'!$A$5:$K$5,0))="relevant",INDEX('Criteria-Status-Tabel'!$A$5:$K$128,MATCH("2-"&amp;'Invulscherm 1 - Weging'!$A24,'Criteria-Status-Tabel'!$A$5:$A$128,0),MATCH(10*$S$15+$S$14,'Criteria-Status-Tabel'!$A$5:$K$5,0))="verplicht")=TRUE,2,IF(INDEX('Criteria-Status-Tabel'!$A$5:$K$128,MATCH("2-"&amp;'Invulscherm 1 - Weging'!$A24,'Criteria-Status-Tabel'!$A$5:$A$128,0),MATCH(10*$S$15+$S$14,'Criteria-Status-Tabel'!$A$5:$K$5,0))="extra belangrijk",3,1)),"1")</f>
        <v>3</v>
      </c>
      <c r="Q24" s="926">
        <f t="shared" si="0"/>
        <v>0</v>
      </c>
      <c r="R24" s="926">
        <f t="shared" si="1"/>
        <v>0</v>
      </c>
      <c r="S24" s="895"/>
      <c r="T24" s="105"/>
      <c r="U24" s="700"/>
      <c r="V24" s="699">
        <f t="shared" ref="V24:V29" si="7">SUM($U$7+$V$7)/SUM($K$9:$L$29)</f>
        <v>0.4</v>
      </c>
      <c r="W24" s="105"/>
    </row>
    <row r="25" spans="1:25" s="239" customFormat="1" x14ac:dyDescent="0.25">
      <c r="A25" s="135" t="s">
        <v>128</v>
      </c>
      <c r="B25" s="136"/>
      <c r="C25" s="383" t="s">
        <v>415</v>
      </c>
      <c r="D25" s="1144"/>
      <c r="E25" s="1163"/>
      <c r="F25" s="385"/>
      <c r="G25" s="1093"/>
      <c r="H25" s="140" t="str">
        <f t="shared" si="5"/>
        <v>extra belangrijk</v>
      </c>
      <c r="I25" s="138">
        <f t="shared" si="6"/>
        <v>1.2000000000000002</v>
      </c>
      <c r="J25" s="90"/>
      <c r="K25" s="926"/>
      <c r="L25" s="926">
        <f>IFERROR(IF(OR(INDEX('Criteria-Status-Tabel'!$A$5:$K$128,MATCH("2-"&amp;'Invulscherm 1 - Weging'!$A25,'Criteria-Status-Tabel'!$A$5:$A$128,0),MATCH(10*$S$15+$S$14,'Criteria-Status-Tabel'!$A$5:$K$5,0))="relevant",INDEX('Criteria-Status-Tabel'!$A$5:$K$128,MATCH("2-"&amp;'Invulscherm 1 - Weging'!$A25,'Criteria-Status-Tabel'!$A$5:$A$128,0),MATCH(10*$S$15+$S$14,'Criteria-Status-Tabel'!$A$5:$K$5,0))="verplicht")=TRUE,2,IF(INDEX('Criteria-Status-Tabel'!$A$5:$K$128,MATCH("2-"&amp;'Invulscherm 1 - Weging'!$A25,'Criteria-Status-Tabel'!$A$5:$A$128,0),MATCH(10*$S$15+$S$14,'Criteria-Status-Tabel'!$A$5:$K$5,0))="extra belangrijk",3,1)),"1")</f>
        <v>3</v>
      </c>
      <c r="M25" s="78"/>
      <c r="N25" s="112"/>
      <c r="O25" s="926"/>
      <c r="P25" s="926">
        <f>IFERROR(IF(OR(INDEX('Criteria-Status-Tabel'!$A$5:$K$128,MATCH("2-"&amp;'Invulscherm 1 - Weging'!$A25,'Criteria-Status-Tabel'!$A$5:$A$128,0),MATCH(10*$S$15+$S$14,'Criteria-Status-Tabel'!$A$5:$K$5,0))="relevant",INDEX('Criteria-Status-Tabel'!$A$5:$K$128,MATCH("2-"&amp;'Invulscherm 1 - Weging'!$A25,'Criteria-Status-Tabel'!$A$5:$A$128,0),MATCH(10*$S$15+$S$14,'Criteria-Status-Tabel'!$A$5:$K$5,0))="verplicht")=TRUE,2,IF(INDEX('Criteria-Status-Tabel'!$A$5:$K$128,MATCH("2-"&amp;'Invulscherm 1 - Weging'!$A25,'Criteria-Status-Tabel'!$A$5:$A$128,0),MATCH(10*$S$15+$S$14,'Criteria-Status-Tabel'!$A$5:$K$5,0))="extra belangrijk",3,1)),"1")</f>
        <v>3</v>
      </c>
      <c r="Q25" s="926">
        <f t="shared" si="0"/>
        <v>0</v>
      </c>
      <c r="R25" s="926">
        <f t="shared" si="1"/>
        <v>0</v>
      </c>
      <c r="S25" s="895"/>
      <c r="T25" s="105"/>
      <c r="U25" s="700"/>
      <c r="V25" s="699">
        <f t="shared" si="7"/>
        <v>0.4</v>
      </c>
      <c r="W25" s="105"/>
    </row>
    <row r="26" spans="1:25" s="35" customFormat="1" x14ac:dyDescent="0.25">
      <c r="A26" s="135" t="s">
        <v>129</v>
      </c>
      <c r="B26" s="136"/>
      <c r="C26" s="383" t="s">
        <v>303</v>
      </c>
      <c r="D26" s="1144"/>
      <c r="E26" s="1163"/>
      <c r="F26" s="385"/>
      <c r="G26" s="1093"/>
      <c r="H26" s="140" t="str">
        <f t="shared" si="5"/>
        <v>relevant</v>
      </c>
      <c r="I26" s="138">
        <f t="shared" si="6"/>
        <v>0.8</v>
      </c>
      <c r="J26" s="90"/>
      <c r="K26" s="926"/>
      <c r="L26" s="926">
        <f>IFERROR(IF(OR(INDEX('Criteria-Status-Tabel'!$A$5:$K$128,MATCH("2-"&amp;'Invulscherm 1 - Weging'!$A26,'Criteria-Status-Tabel'!$A$5:$A$128,0),MATCH(10*$S$15+$S$14,'Criteria-Status-Tabel'!$A$5:$K$5,0))="relevant",INDEX('Criteria-Status-Tabel'!$A$5:$K$128,MATCH("2-"&amp;'Invulscherm 1 - Weging'!$A26,'Criteria-Status-Tabel'!$A$5:$A$128,0),MATCH(10*$S$15+$S$14,'Criteria-Status-Tabel'!$A$5:$K$5,0))="verplicht")=TRUE,2,IF(INDEX('Criteria-Status-Tabel'!$A$5:$K$128,MATCH("2-"&amp;'Invulscherm 1 - Weging'!$A26,'Criteria-Status-Tabel'!$A$5:$A$128,0),MATCH(10*$S$15+$S$14,'Criteria-Status-Tabel'!$A$5:$K$5,0))="extra belangrijk",3,1)),"1")</f>
        <v>2</v>
      </c>
      <c r="M26" s="78"/>
      <c r="N26" s="112"/>
      <c r="O26" s="926"/>
      <c r="P26" s="926">
        <f>IFERROR(IF(OR(INDEX('Criteria-Status-Tabel'!$A$5:$K$128,MATCH("2-"&amp;'Invulscherm 1 - Weging'!$A26,'Criteria-Status-Tabel'!$A$5:$A$128,0),MATCH(10*$S$15+$S$14,'Criteria-Status-Tabel'!$A$5:$K$5,0))="relevant",INDEX('Criteria-Status-Tabel'!$A$5:$K$128,MATCH("2-"&amp;'Invulscherm 1 - Weging'!$A26,'Criteria-Status-Tabel'!$A$5:$A$128,0),MATCH(10*$S$15+$S$14,'Criteria-Status-Tabel'!$A$5:$K$5,0))="verplicht")=TRUE,2,IF(INDEX('Criteria-Status-Tabel'!$A$5:$K$128,MATCH("2-"&amp;'Invulscherm 1 - Weging'!$A26,'Criteria-Status-Tabel'!$A$5:$A$128,0),MATCH(10*$S$15+$S$14,'Criteria-Status-Tabel'!$A$5:$K$5,0))="extra belangrijk",3,1)),"1")</f>
        <v>2</v>
      </c>
      <c r="Q26" s="926">
        <f t="shared" si="0"/>
        <v>0</v>
      </c>
      <c r="R26" s="926">
        <f t="shared" si="1"/>
        <v>0</v>
      </c>
      <c r="S26" s="895"/>
      <c r="T26" s="105"/>
      <c r="U26" s="700"/>
      <c r="V26" s="699">
        <f t="shared" si="7"/>
        <v>0.4</v>
      </c>
      <c r="W26" s="105"/>
    </row>
    <row r="27" spans="1:25" s="35" customFormat="1" x14ac:dyDescent="0.25">
      <c r="A27" s="135" t="s">
        <v>398</v>
      </c>
      <c r="B27" s="136"/>
      <c r="C27" s="383" t="s">
        <v>314</v>
      </c>
      <c r="D27" s="1144"/>
      <c r="E27" s="1163"/>
      <c r="F27" s="385"/>
      <c r="G27" s="1093"/>
      <c r="H27" s="140" t="str">
        <f t="shared" si="5"/>
        <v>relevant</v>
      </c>
      <c r="I27" s="138">
        <f t="shared" si="6"/>
        <v>0.8</v>
      </c>
      <c r="J27" s="90"/>
      <c r="K27" s="926"/>
      <c r="L27" s="926">
        <f>IFERROR(IF(OR(INDEX('Criteria-Status-Tabel'!$A$5:$K$128,MATCH("2-"&amp;'Invulscherm 1 - Weging'!$A27,'Criteria-Status-Tabel'!$A$5:$A$128,0),MATCH(10*$S$15+$S$14,'Criteria-Status-Tabel'!$A$5:$K$5,0))="relevant",INDEX('Criteria-Status-Tabel'!$A$5:$K$128,MATCH("2-"&amp;'Invulscherm 1 - Weging'!$A27,'Criteria-Status-Tabel'!$A$5:$A$128,0),MATCH(10*$S$15+$S$14,'Criteria-Status-Tabel'!$A$5:$K$5,0))="verplicht")=TRUE,2,IF(INDEX('Criteria-Status-Tabel'!$A$5:$K$128,MATCH("2-"&amp;'Invulscherm 1 - Weging'!$A27,'Criteria-Status-Tabel'!$A$5:$A$128,0),MATCH(10*$S$15+$S$14,'Criteria-Status-Tabel'!$A$5:$K$5,0))="extra belangrijk",3,1)),"1")</f>
        <v>2</v>
      </c>
      <c r="M27" s="78"/>
      <c r="N27" s="112"/>
      <c r="O27" s="926"/>
      <c r="P27" s="926">
        <f>IFERROR(IF(OR(INDEX('Criteria-Status-Tabel'!$A$5:$K$128,MATCH("2-"&amp;'Invulscherm 1 - Weging'!$A27,'Criteria-Status-Tabel'!$A$5:$A$128,0),MATCH(10*$S$15+$S$14,'Criteria-Status-Tabel'!$A$5:$K$5,0))="relevant",INDEX('Criteria-Status-Tabel'!$A$5:$K$128,MATCH("2-"&amp;'Invulscherm 1 - Weging'!$A27,'Criteria-Status-Tabel'!$A$5:$A$128,0),MATCH(10*$S$15+$S$14,'Criteria-Status-Tabel'!$A$5:$K$5,0))="verplicht")=TRUE,2,IF(INDEX('Criteria-Status-Tabel'!$A$5:$K$128,MATCH("2-"&amp;'Invulscherm 1 - Weging'!$A27,'Criteria-Status-Tabel'!$A$5:$A$128,0),MATCH(10*$S$15+$S$14,'Criteria-Status-Tabel'!$A$5:$K$5,0))="extra belangrijk",3,1)),"1")</f>
        <v>2</v>
      </c>
      <c r="Q27" s="926">
        <f t="shared" si="0"/>
        <v>0</v>
      </c>
      <c r="R27" s="926">
        <f t="shared" si="1"/>
        <v>0</v>
      </c>
      <c r="S27" s="895"/>
      <c r="T27" s="105"/>
      <c r="U27" s="700"/>
      <c r="V27" s="699">
        <f t="shared" si="7"/>
        <v>0.4</v>
      </c>
      <c r="W27" s="105"/>
    </row>
    <row r="28" spans="1:25" s="35" customFormat="1" x14ac:dyDescent="0.25">
      <c r="A28" s="393" t="s">
        <v>416</v>
      </c>
      <c r="B28" s="394"/>
      <c r="C28" s="395" t="s">
        <v>276</v>
      </c>
      <c r="D28" s="1144"/>
      <c r="E28" s="1163"/>
      <c r="F28" s="385"/>
      <c r="G28" s="1114"/>
      <c r="H28" s="140" t="str">
        <f t="shared" si="5"/>
        <v>relevant</v>
      </c>
      <c r="I28" s="138">
        <f t="shared" si="6"/>
        <v>0.8</v>
      </c>
      <c r="J28" s="90"/>
      <c r="K28" s="926"/>
      <c r="L28" s="926">
        <f>IFERROR(IF(OR(INDEX('Criteria-Status-Tabel'!$A$5:$K$128,MATCH("2-"&amp;'Invulscherm 1 - Weging'!$A28,'Criteria-Status-Tabel'!$A$5:$A$128,0),MATCH(10*$S$15+$S$14,'Criteria-Status-Tabel'!$A$5:$K$5,0))="relevant",INDEX('Criteria-Status-Tabel'!$A$5:$K$128,MATCH("2-"&amp;'Invulscherm 1 - Weging'!$A28,'Criteria-Status-Tabel'!$A$5:$A$128,0),MATCH(10*$S$15+$S$14,'Criteria-Status-Tabel'!$A$5:$K$5,0))="verplicht")=TRUE,2,IF(INDEX('Criteria-Status-Tabel'!$A$5:$K$128,MATCH("2-"&amp;'Invulscherm 1 - Weging'!$A28,'Criteria-Status-Tabel'!$A$5:$A$128,0),MATCH(10*$S$15+$S$14,'Criteria-Status-Tabel'!$A$5:$K$5,0))="extra belangrijk",3,1)),"1")</f>
        <v>2</v>
      </c>
      <c r="M28" s="78"/>
      <c r="N28" s="229"/>
      <c r="O28" s="926"/>
      <c r="P28" s="926">
        <f>IFERROR(IF(OR(INDEX('Criteria-Status-Tabel'!$A$5:$K$128,MATCH("2-"&amp;'Invulscherm 1 - Weging'!$A28,'Criteria-Status-Tabel'!$A$5:$A$128,0),MATCH(10*$S$15+$S$14,'Criteria-Status-Tabel'!$A$5:$K$5,0))="relevant",INDEX('Criteria-Status-Tabel'!$A$5:$K$128,MATCH("2-"&amp;'Invulscherm 1 - Weging'!$A28,'Criteria-Status-Tabel'!$A$5:$A$128,0),MATCH(10*$S$15+$S$14,'Criteria-Status-Tabel'!$A$5:$K$5,0))="verplicht")=TRUE,2,IF(INDEX('Criteria-Status-Tabel'!$A$5:$K$128,MATCH("2-"&amp;'Invulscherm 1 - Weging'!$A28,'Criteria-Status-Tabel'!$A$5:$A$128,0),MATCH(10*$S$15+$S$14,'Criteria-Status-Tabel'!$A$5:$K$5,0))="extra belangrijk",3,1)),"1")</f>
        <v>2</v>
      </c>
      <c r="Q28" s="926">
        <f t="shared" si="0"/>
        <v>0</v>
      </c>
      <c r="R28" s="926">
        <f t="shared" si="1"/>
        <v>0</v>
      </c>
      <c r="S28" s="895"/>
      <c r="T28" s="105"/>
      <c r="U28" s="700"/>
      <c r="V28" s="699">
        <f t="shared" si="7"/>
        <v>0.4</v>
      </c>
      <c r="W28" s="106"/>
    </row>
    <row r="29" spans="1:25" s="35" customFormat="1" ht="15.75" thickBot="1" x14ac:dyDescent="0.3">
      <c r="A29" s="393" t="s">
        <v>602</v>
      </c>
      <c r="B29" s="394"/>
      <c r="C29" s="395" t="s">
        <v>399</v>
      </c>
      <c r="D29" s="1151"/>
      <c r="E29" s="1164"/>
      <c r="F29" s="1165"/>
      <c r="G29" s="1114"/>
      <c r="H29" s="1115" t="str">
        <f t="shared" si="5"/>
        <v>relevant</v>
      </c>
      <c r="I29" s="1112">
        <f t="shared" si="6"/>
        <v>0.8</v>
      </c>
      <c r="J29" s="90"/>
      <c r="K29" s="926"/>
      <c r="L29" s="926">
        <f>IFERROR(IF(OR(INDEX('Criteria-Status-Tabel'!$A$5:$K$128,MATCH("2-"&amp;'Invulscherm 1 - Weging'!$A29,'Criteria-Status-Tabel'!$A$5:$A$128,0),MATCH(10*$S$15+$S$14,'Criteria-Status-Tabel'!$A$5:$K$5,0))="relevant",INDEX('Criteria-Status-Tabel'!$A$5:$K$128,MATCH("2-"&amp;'Invulscherm 1 - Weging'!$A29,'Criteria-Status-Tabel'!$A$5:$A$128,0),MATCH(10*$S$15+$S$14,'Criteria-Status-Tabel'!$A$5:$K$5,0))="verplicht")=TRUE,2,IF(INDEX('Criteria-Status-Tabel'!$A$5:$K$128,MATCH("2-"&amp;'Invulscherm 1 - Weging'!$A29,'Criteria-Status-Tabel'!$A$5:$A$128,0),MATCH(10*$S$15+$S$14,'Criteria-Status-Tabel'!$A$5:$K$5,0))="extra belangrijk",3,1)),"1")</f>
        <v>2</v>
      </c>
      <c r="M29" s="78"/>
      <c r="N29" s="113"/>
      <c r="O29" s="926"/>
      <c r="P29" s="926">
        <f>IFERROR(IF(OR(INDEX('Criteria-Status-Tabel'!$A$5:$K$128,MATCH("2-"&amp;'Invulscherm 1 - Weging'!$A29,'Criteria-Status-Tabel'!$A$5:$A$128,0),MATCH(10*$S$15+$S$14,'Criteria-Status-Tabel'!$A$5:$K$5,0))="relevant",INDEX('Criteria-Status-Tabel'!$A$5:$K$128,MATCH("2-"&amp;'Invulscherm 1 - Weging'!$A29,'Criteria-Status-Tabel'!$A$5:$A$128,0),MATCH(10*$S$15+$S$14,'Criteria-Status-Tabel'!$A$5:$K$5,0))="verplicht")=TRUE,2,IF(INDEX('Criteria-Status-Tabel'!$A$5:$K$128,MATCH("2-"&amp;'Invulscherm 1 - Weging'!$A29,'Criteria-Status-Tabel'!$A$5:$A$128,0),MATCH(10*$S$15+$S$14,'Criteria-Status-Tabel'!$A$5:$K$5,0))="extra belangrijk",3,1)),"1")</f>
        <v>2</v>
      </c>
      <c r="Q29" s="926">
        <f t="shared" si="0"/>
        <v>0</v>
      </c>
      <c r="R29" s="926">
        <f t="shared" si="1"/>
        <v>0</v>
      </c>
      <c r="S29" s="895" t="s">
        <v>610</v>
      </c>
      <c r="T29" s="105"/>
      <c r="U29" s="700"/>
      <c r="V29" s="699">
        <f t="shared" si="7"/>
        <v>0.4</v>
      </c>
      <c r="W29" s="106"/>
    </row>
    <row r="30" spans="1:25" s="239" customFormat="1" ht="15" customHeight="1" x14ac:dyDescent="0.25">
      <c r="A30" s="1438" t="s">
        <v>169</v>
      </c>
      <c r="B30" s="1440" t="s">
        <v>319</v>
      </c>
      <c r="C30" s="1441"/>
      <c r="D30" s="1446" t="str">
        <f>IF(SUM(Q33:R44)=0,"U heeft nog geen wijzigingen in dit thema doorgevoerd",IF(SUM(Q33:R44)=1,"Let op! U kunt nog 2 wijziging binnen dit thema doorvoeren",IF(SUM(Q33:R44)=2,"Let op! U kunt nog 1 wijziging voor dit thema doorvoeren",IF(SUM(Q33:R44)=3,"LET OP! U mag geen wijzigingen meer doorvoeren binnen dit thema","STOP! U heeft te veel wijzigingen doorgevoerd. Klik op de knop 'basiswaarden' om te resetten"))))</f>
        <v>U heeft nog geen wijzigingen in dit thema doorgevoerd</v>
      </c>
      <c r="E30" s="1447"/>
      <c r="F30" s="1447"/>
      <c r="G30" s="1447"/>
      <c r="H30" s="1447"/>
      <c r="I30" s="1448"/>
      <c r="J30" s="1444">
        <f>SUM(I31+F31)</f>
        <v>15</v>
      </c>
      <c r="K30" s="1104"/>
      <c r="L30" s="1104"/>
      <c r="M30" s="76"/>
      <c r="N30" s="118"/>
      <c r="O30" s="1104"/>
      <c r="P30" s="1104"/>
      <c r="Q30" s="926"/>
      <c r="R30" s="926"/>
      <c r="S30" s="895"/>
      <c r="T30" s="107"/>
      <c r="U30" s="702"/>
      <c r="V30" s="702"/>
      <c r="W30" s="105"/>
    </row>
    <row r="31" spans="1:25" s="35" customFormat="1" ht="30" customHeight="1" thickBot="1" x14ac:dyDescent="0.3">
      <c r="A31" s="1439"/>
      <c r="B31" s="1442"/>
      <c r="C31" s="1443"/>
      <c r="D31" s="1174"/>
      <c r="E31" s="1175"/>
      <c r="F31" s="1176">
        <f>SUM(F33:F44)</f>
        <v>4.8</v>
      </c>
      <c r="G31" s="1176"/>
      <c r="H31" s="1176"/>
      <c r="I31" s="1177">
        <f>SUM(I33:I44)</f>
        <v>10.199999999999999</v>
      </c>
      <c r="J31" s="1445"/>
      <c r="K31" s="1104"/>
      <c r="L31" s="1104"/>
      <c r="M31" s="76"/>
      <c r="N31" s="118"/>
      <c r="O31" s="1104"/>
      <c r="P31" s="1104"/>
      <c r="Q31" s="926">
        <f t="shared" ref="Q31:Q44" si="8">IF(K31&lt;&gt;O31,1,0)</f>
        <v>0</v>
      </c>
      <c r="R31" s="926">
        <f t="shared" ref="R31:R44" si="9">IF(L31&lt;&gt;P31,1,0)</f>
        <v>0</v>
      </c>
      <c r="S31" s="895"/>
      <c r="T31" s="107"/>
      <c r="U31" s="702">
        <v>7</v>
      </c>
      <c r="V31" s="702">
        <v>8</v>
      </c>
      <c r="W31" s="105"/>
    </row>
    <row r="32" spans="1:25" s="35" customFormat="1" x14ac:dyDescent="0.25">
      <c r="A32" s="373" t="s">
        <v>173</v>
      </c>
      <c r="B32" s="398" t="s">
        <v>297</v>
      </c>
      <c r="C32" s="398"/>
      <c r="D32" s="399"/>
      <c r="E32" s="399"/>
      <c r="F32" s="399"/>
      <c r="G32" s="399"/>
      <c r="H32" s="399"/>
      <c r="I32" s="400"/>
      <c r="J32" s="91"/>
      <c r="K32" s="1104"/>
      <c r="L32" s="1104"/>
      <c r="M32" s="78"/>
      <c r="N32" s="84"/>
      <c r="O32" s="1104"/>
      <c r="P32" s="1104"/>
      <c r="Q32" s="926">
        <f t="shared" si="8"/>
        <v>0</v>
      </c>
      <c r="R32" s="926">
        <f t="shared" si="9"/>
        <v>0</v>
      </c>
      <c r="S32" s="895"/>
      <c r="T32" s="105"/>
      <c r="U32" s="700"/>
      <c r="V32" s="700"/>
      <c r="W32" s="105"/>
    </row>
    <row r="33" spans="1:23" s="35" customFormat="1" x14ac:dyDescent="0.25">
      <c r="A33" s="409" t="s">
        <v>173</v>
      </c>
      <c r="B33" s="410"/>
      <c r="C33" s="410" t="s">
        <v>277</v>
      </c>
      <c r="D33" s="411"/>
      <c r="E33" s="412"/>
      <c r="F33" s="413"/>
      <c r="G33" s="411"/>
      <c r="H33" s="420" t="str">
        <f>IF(L33=2,"verplicht","extra belangrijk")</f>
        <v>extra belangrijk</v>
      </c>
      <c r="I33" s="414">
        <f>IF(L33=1,V33,IF(L33=2,V33*2,IF(L33=3,V33*3)))</f>
        <v>1.7999999999999998</v>
      </c>
      <c r="J33" s="91"/>
      <c r="K33" s="926"/>
      <c r="L33" s="926">
        <f>IFERROR(IF(OR(INDEX('Criteria-Status-Tabel'!$A$5:$K$128,MATCH("2-"&amp;'Invulscherm 1 - Weging'!$A33,'Criteria-Status-Tabel'!$A$5:$A$128,0),MATCH(10*$S$15+$S$14,'Criteria-Status-Tabel'!$A$5:$K$5,0))="relevant",INDEX('Criteria-Status-Tabel'!$A$5:$K$128,MATCH("2-"&amp;'Invulscherm 1 - Weging'!$A33,'Criteria-Status-Tabel'!$A$5:$A$128,0),MATCH(10*$S$15+$S$14,'Criteria-Status-Tabel'!$A$5:$K$5,0))="verplicht")=TRUE,2,IF(INDEX('Criteria-Status-Tabel'!$A$5:$K$128,MATCH("2-"&amp;'Invulscherm 1 - Weging'!$A33,'Criteria-Status-Tabel'!$A$5:$A$128,0),MATCH(10*$S$15+$S$14,'Criteria-Status-Tabel'!$A$5:$K$5,0))="extra belangrijk",3,1)),"1")</f>
        <v>3</v>
      </c>
      <c r="M33" s="78"/>
      <c r="N33" s="125"/>
      <c r="O33" s="926"/>
      <c r="P33" s="926">
        <f>IFERROR(IF(OR(INDEX('Criteria-Status-Tabel'!$A$5:$K$128,MATCH("2-"&amp;'Invulscherm 1 - Weging'!$A33,'Criteria-Status-Tabel'!$A$5:$A$128,0),MATCH(10*$S$15+$S$14,'Criteria-Status-Tabel'!$A$5:$K$5,0))="relevant",INDEX('Criteria-Status-Tabel'!$A$5:$K$128,MATCH("2-"&amp;'Invulscherm 1 - Weging'!$A33,'Criteria-Status-Tabel'!$A$5:$A$128,0),MATCH(10*$S$15+$S$14,'Criteria-Status-Tabel'!$A$5:$K$5,0))="verplicht")=TRUE,2,IF(INDEX('Criteria-Status-Tabel'!$A$5:$K$128,MATCH("2-"&amp;'Invulscherm 1 - Weging'!$A33,'Criteria-Status-Tabel'!$A$5:$A$128,0),MATCH(10*$S$15+$S$14,'Criteria-Status-Tabel'!$A$5:$K$5,0))="extra belangrijk",3,1)),"1")</f>
        <v>3</v>
      </c>
      <c r="Q33" s="926">
        <f t="shared" si="8"/>
        <v>0</v>
      </c>
      <c r="R33" s="926">
        <f t="shared" si="9"/>
        <v>0</v>
      </c>
      <c r="S33" s="895"/>
      <c r="T33" s="105"/>
      <c r="U33" s="700"/>
      <c r="V33" s="699">
        <f>SUM($U$31+$V$31)/SUM($K$33:$L$44)</f>
        <v>0.6</v>
      </c>
      <c r="W33" s="105"/>
    </row>
    <row r="34" spans="1:23" s="35" customFormat="1" x14ac:dyDescent="0.25">
      <c r="A34" s="415" t="s">
        <v>177</v>
      </c>
      <c r="B34" s="198"/>
      <c r="C34" s="198" t="s">
        <v>278</v>
      </c>
      <c r="D34" s="202"/>
      <c r="E34" s="416"/>
      <c r="F34" s="417"/>
      <c r="G34" s="202"/>
      <c r="H34" s="1118" t="str">
        <f t="shared" ref="H34:H36" si="10">IF(L34=1,"minder belangrijk",IF(L34=2,"relevant",IF(L34=3,"extra belangrijk")))</f>
        <v>relevant</v>
      </c>
      <c r="I34" s="1119">
        <f>IF(L34=1,V34,IF(L34=2,V34*2,IF(L34=3,V34*3)))</f>
        <v>1.2</v>
      </c>
      <c r="J34" s="91"/>
      <c r="K34" s="926"/>
      <c r="L34" s="926">
        <f>IFERROR(IF(OR(INDEX('Criteria-Status-Tabel'!$A$5:$K$128,MATCH("2-"&amp;'Invulscherm 1 - Weging'!$A34,'Criteria-Status-Tabel'!$A$5:$A$128,0),MATCH(10*$S$15+$S$14,'Criteria-Status-Tabel'!$A$5:$K$5,0))="relevant",INDEX('Criteria-Status-Tabel'!$A$5:$K$128,MATCH("2-"&amp;'Invulscherm 1 - Weging'!$A34,'Criteria-Status-Tabel'!$A$5:$A$128,0),MATCH(10*$S$15+$S$14,'Criteria-Status-Tabel'!$A$5:$K$5,0))="verplicht")=TRUE,2,IF(INDEX('Criteria-Status-Tabel'!$A$5:$K$128,MATCH("2-"&amp;'Invulscherm 1 - Weging'!$A34,'Criteria-Status-Tabel'!$A$5:$A$128,0),MATCH(10*$S$15+$S$14,'Criteria-Status-Tabel'!$A$5:$K$5,0))="extra belangrijk",3,1)),"1")</f>
        <v>2</v>
      </c>
      <c r="M34" s="78"/>
      <c r="N34" s="126"/>
      <c r="O34" s="926"/>
      <c r="P34" s="926">
        <f>IFERROR(IF(OR(INDEX('Criteria-Status-Tabel'!$A$5:$K$128,MATCH("2-"&amp;'Invulscherm 1 - Weging'!$A34,'Criteria-Status-Tabel'!$A$5:$A$128,0),MATCH(10*$S$15+$S$14,'Criteria-Status-Tabel'!$A$5:$K$5,0))="relevant",INDEX('Criteria-Status-Tabel'!$A$5:$K$128,MATCH("2-"&amp;'Invulscherm 1 - Weging'!$A34,'Criteria-Status-Tabel'!$A$5:$A$128,0),MATCH(10*$S$15+$S$14,'Criteria-Status-Tabel'!$A$5:$K$5,0))="verplicht")=TRUE,2,IF(INDEX('Criteria-Status-Tabel'!$A$5:$K$128,MATCH("2-"&amp;'Invulscherm 1 - Weging'!$A34,'Criteria-Status-Tabel'!$A$5:$A$128,0),MATCH(10*$S$15+$S$14,'Criteria-Status-Tabel'!$A$5:$K$5,0))="extra belangrijk",3,1)),"1")</f>
        <v>2</v>
      </c>
      <c r="Q34" s="926">
        <f t="shared" si="8"/>
        <v>0</v>
      </c>
      <c r="R34" s="926">
        <f t="shared" si="9"/>
        <v>0</v>
      </c>
      <c r="S34" s="895"/>
      <c r="T34" s="105"/>
      <c r="U34" s="700"/>
      <c r="V34" s="699">
        <f>SUM($U$31+$V$31)/SUM($K$33:$L$44)</f>
        <v>0.6</v>
      </c>
      <c r="W34" s="103" t="s">
        <v>503</v>
      </c>
    </row>
    <row r="35" spans="1:23" s="35" customFormat="1" x14ac:dyDescent="0.25">
      <c r="A35" s="415" t="s">
        <v>267</v>
      </c>
      <c r="B35" s="198"/>
      <c r="C35" s="198" t="s">
        <v>279</v>
      </c>
      <c r="D35" s="418"/>
      <c r="E35" s="416"/>
      <c r="F35" s="417"/>
      <c r="G35" s="418"/>
      <c r="H35" s="236" t="str">
        <f t="shared" si="10"/>
        <v>extra belangrijk</v>
      </c>
      <c r="I35" s="200">
        <f>IF(L35=1,V35,IF(L35=2,V35*2,IF(L35=3,V35*3)))</f>
        <v>1.7999999999999998</v>
      </c>
      <c r="J35" s="91"/>
      <c r="K35" s="926"/>
      <c r="L35" s="926">
        <f>IFERROR(IF(OR(INDEX('Criteria-Status-Tabel'!$A$5:$K$128,MATCH("2-"&amp;'Invulscherm 1 - Weging'!$A35,'Criteria-Status-Tabel'!$A$5:$A$128,0),MATCH(10*$S$15+$S$14,'Criteria-Status-Tabel'!$A$5:$K$5,0))="relevant",INDEX('Criteria-Status-Tabel'!$A$5:$K$128,MATCH("2-"&amp;'Invulscherm 1 - Weging'!$A35,'Criteria-Status-Tabel'!$A$5:$A$128,0),MATCH(10*$S$15+$S$14,'Criteria-Status-Tabel'!$A$5:$K$5,0))="verplicht")=TRUE,2,IF(INDEX('Criteria-Status-Tabel'!$A$5:$K$128,MATCH("2-"&amp;'Invulscherm 1 - Weging'!$A35,'Criteria-Status-Tabel'!$A$5:$A$128,0),MATCH(10*$S$15+$S$14,'Criteria-Status-Tabel'!$A$5:$K$5,0))="extra belangrijk",3,1)),"1")</f>
        <v>3</v>
      </c>
      <c r="M35" s="78"/>
      <c r="N35" s="126"/>
      <c r="O35" s="926"/>
      <c r="P35" s="926">
        <f>IFERROR(IF(OR(INDEX('Criteria-Status-Tabel'!$A$5:$K$128,MATCH("2-"&amp;'Invulscherm 1 - Weging'!$A35,'Criteria-Status-Tabel'!$A$5:$A$128,0),MATCH(10*$S$15+$S$14,'Criteria-Status-Tabel'!$A$5:$K$5,0))="relevant",INDEX('Criteria-Status-Tabel'!$A$5:$K$128,MATCH("2-"&amp;'Invulscherm 1 - Weging'!$A35,'Criteria-Status-Tabel'!$A$5:$A$128,0),MATCH(10*$S$15+$S$14,'Criteria-Status-Tabel'!$A$5:$K$5,0))="verplicht")=TRUE,2,IF(INDEX('Criteria-Status-Tabel'!$A$5:$K$128,MATCH("2-"&amp;'Invulscherm 1 - Weging'!$A35,'Criteria-Status-Tabel'!$A$5:$A$128,0),MATCH(10*$S$15+$S$14,'Criteria-Status-Tabel'!$A$5:$K$5,0))="extra belangrijk",3,1)),"1")</f>
        <v>3</v>
      </c>
      <c r="Q35" s="926">
        <f t="shared" si="8"/>
        <v>0</v>
      </c>
      <c r="R35" s="926">
        <f t="shared" si="9"/>
        <v>0</v>
      </c>
      <c r="S35" s="895"/>
      <c r="T35" s="105"/>
      <c r="U35" s="701"/>
      <c r="V35" s="699">
        <f>SUM($U$31+$V$31)/SUM($K$33:$L$44)</f>
        <v>0.6</v>
      </c>
      <c r="W35" s="105"/>
    </row>
    <row r="36" spans="1:23" s="239" customFormat="1" x14ac:dyDescent="0.25">
      <c r="A36" s="415" t="s">
        <v>529</v>
      </c>
      <c r="B36" s="198"/>
      <c r="C36" s="198" t="s">
        <v>530</v>
      </c>
      <c r="D36" s="418"/>
      <c r="E36" s="416"/>
      <c r="F36" s="417"/>
      <c r="G36" s="418"/>
      <c r="H36" s="236" t="str">
        <f t="shared" si="10"/>
        <v>extra belangrijk</v>
      </c>
      <c r="I36" s="200">
        <f>IF(L36=1,V36,IF(L36=2,V36*2,IF(L36=3,V36*3)))</f>
        <v>1.7999999999999998</v>
      </c>
      <c r="J36" s="669"/>
      <c r="K36" s="926"/>
      <c r="L36" s="926">
        <f>IFERROR(IF(OR(INDEX('Criteria-Status-Tabel'!$A$5:$K$128,MATCH("2-"&amp;'Invulscherm 1 - Weging'!$A36,'Criteria-Status-Tabel'!$A$5:$A$128,0),MATCH(10*$S$15+$S$14,'Criteria-Status-Tabel'!$A$5:$K$5,0))="relevant",INDEX('Criteria-Status-Tabel'!$A$5:$K$128,MATCH("2-"&amp;'Invulscherm 1 - Weging'!$A36,'Criteria-Status-Tabel'!$A$5:$A$128,0),MATCH(10*$S$15+$S$14,'Criteria-Status-Tabel'!$A$5:$K$5,0))="verplicht")=TRUE,2,IF(INDEX('Criteria-Status-Tabel'!$A$5:$K$128,MATCH("2-"&amp;'Invulscherm 1 - Weging'!$A36,'Criteria-Status-Tabel'!$A$5:$A$128,0),MATCH(10*$S$15+$S$14,'Criteria-Status-Tabel'!$A$5:$K$5,0))="extra belangrijk",3,1)),"1")</f>
        <v>3</v>
      </c>
      <c r="M36" s="78"/>
      <c r="N36" s="126"/>
      <c r="O36" s="926"/>
      <c r="P36" s="926">
        <f>IFERROR(IF(OR(INDEX('Criteria-Status-Tabel'!$A$5:$K$128,MATCH("2-"&amp;'Invulscherm 1 - Weging'!$A36,'Criteria-Status-Tabel'!$A$5:$A$128,0),MATCH(10*$S$15+$S$14,'Criteria-Status-Tabel'!$A$5:$K$5,0))="relevant",INDEX('Criteria-Status-Tabel'!$A$5:$K$128,MATCH("2-"&amp;'Invulscherm 1 - Weging'!$A36,'Criteria-Status-Tabel'!$A$5:$A$128,0),MATCH(10*$S$15+$S$14,'Criteria-Status-Tabel'!$A$5:$K$5,0))="verplicht")=TRUE,2,IF(INDEX('Criteria-Status-Tabel'!$A$5:$K$128,MATCH("2-"&amp;'Invulscherm 1 - Weging'!$A36,'Criteria-Status-Tabel'!$A$5:$A$128,0),MATCH(10*$S$15+$S$14,'Criteria-Status-Tabel'!$A$5:$K$5,0))="extra belangrijk",3,1)),"1")</f>
        <v>3</v>
      </c>
      <c r="Q36" s="926">
        <f t="shared" si="8"/>
        <v>0</v>
      </c>
      <c r="R36" s="926">
        <f t="shared" si="9"/>
        <v>0</v>
      </c>
      <c r="S36" s="895"/>
      <c r="T36" s="105"/>
      <c r="U36" s="701"/>
      <c r="V36" s="699">
        <f>SUM($U$31+$V$31)/SUM($K$33:$L$44)</f>
        <v>0.6</v>
      </c>
      <c r="W36" s="105"/>
    </row>
    <row r="37" spans="1:23" s="35" customFormat="1" x14ac:dyDescent="0.25">
      <c r="A37" s="108" t="s">
        <v>183</v>
      </c>
      <c r="B37" s="341" t="s">
        <v>280</v>
      </c>
      <c r="C37" s="341"/>
      <c r="D37" s="343"/>
      <c r="E37" s="343"/>
      <c r="F37" s="343"/>
      <c r="G37" s="343"/>
      <c r="H37" s="343"/>
      <c r="I37" s="344"/>
      <c r="J37" s="91"/>
      <c r="K37" s="926"/>
      <c r="L37" s="926"/>
      <c r="M37" s="78"/>
      <c r="N37" s="84"/>
      <c r="O37" s="926"/>
      <c r="P37" s="926"/>
      <c r="Q37" s="926">
        <f t="shared" si="8"/>
        <v>0</v>
      </c>
      <c r="R37" s="926">
        <f t="shared" si="9"/>
        <v>0</v>
      </c>
      <c r="S37" s="895"/>
      <c r="T37" s="105"/>
      <c r="U37" s="701"/>
      <c r="V37" s="701"/>
      <c r="W37" s="105"/>
    </row>
    <row r="38" spans="1:23" s="35" customFormat="1" x14ac:dyDescent="0.25">
      <c r="A38" s="1103" t="s">
        <v>184</v>
      </c>
      <c r="B38" s="410"/>
      <c r="C38" s="410" t="s">
        <v>281</v>
      </c>
      <c r="D38" s="419"/>
      <c r="E38" s="199" t="str">
        <f>IF(K38=2,"verplicht","extra belangrijk")</f>
        <v>verplicht</v>
      </c>
      <c r="F38" s="414">
        <f>IF(K38=1,U38,IF(K38=2,U38*2,IF(K38=3,U38*3)))</f>
        <v>1.2</v>
      </c>
      <c r="G38" s="419"/>
      <c r="H38" s="412"/>
      <c r="I38" s="413"/>
      <c r="J38" s="91"/>
      <c r="K38" s="926">
        <f>IFERROR(IF(OR(INDEX('Criteria-Status-Tabel'!$A$5:$K$128,MATCH("1-"&amp;'Invulscherm 1 - Weging'!$A38,'Criteria-Status-Tabel'!$A$5:$A$128,0),MATCH(10*$S$15+$S$14,'Criteria-Status-Tabel'!$A$5:$K$5,0))="relevant",INDEX('Criteria-Status-Tabel'!$A$5:$K$128,MATCH("1-"&amp;'Invulscherm 1 - Weging'!$A38,'Criteria-Status-Tabel'!$A$5:$A$128,0),MATCH(10*$S$15+$S$14,'Criteria-Status-Tabel'!$A$5:$K$5,0))="verplicht")=TRUE,2,IF(INDEX('Criteria-Status-Tabel'!$A$5:$K$128,MATCH("1-"&amp;'Invulscherm 1 - Weging'!$A38,'Criteria-Status-Tabel'!$A$5:$A$128,0),MATCH(10*$S$15+$S$14,'Criteria-Status-Tabel'!$A$5:$K$5,0))="extra belangrijk",3,1)),"1")</f>
        <v>2</v>
      </c>
      <c r="L38" s="926"/>
      <c r="M38" s="78"/>
      <c r="N38" s="125"/>
      <c r="O38" s="926">
        <f>IFERROR(IF(OR(INDEX('Criteria-Status-Tabel'!$A$5:$K$128,MATCH("1-"&amp;'Invulscherm 1 - Weging'!$A38,'Criteria-Status-Tabel'!$A$5:$A$128,0),MATCH(10*$S$15+$S$14,'Criteria-Status-Tabel'!$A$5:$K$5,0))="relevant",INDEX('Criteria-Status-Tabel'!$A$5:$K$128,MATCH("1-"&amp;'Invulscherm 1 - Weging'!$A38,'Criteria-Status-Tabel'!$A$5:$A$128,0),MATCH(10*$S$15+$S$14,'Criteria-Status-Tabel'!$A$5:$K$5,0))="verplicht")=TRUE,2,IF(INDEX('Criteria-Status-Tabel'!$A$5:$K$128,MATCH("1-"&amp;'Invulscherm 1 - Weging'!$A38,'Criteria-Status-Tabel'!$A$5:$A$128,0),MATCH(10*$S$15+$S$14,'Criteria-Status-Tabel'!$A$5:$K$5,0))="extra belangrijk",3,1)),"1")</f>
        <v>2</v>
      </c>
      <c r="P38" s="926"/>
      <c r="Q38" s="926">
        <f t="shared" si="8"/>
        <v>0</v>
      </c>
      <c r="R38" s="926">
        <f t="shared" si="9"/>
        <v>0</v>
      </c>
      <c r="S38" s="895"/>
      <c r="T38" s="105"/>
      <c r="U38" s="699">
        <f>SUM($U$31+$V$31)/SUM($K$33:$L$44)</f>
        <v>0.6</v>
      </c>
      <c r="V38" s="701"/>
      <c r="W38" s="105"/>
    </row>
    <row r="39" spans="1:23" s="35" customFormat="1" x14ac:dyDescent="0.25">
      <c r="A39" s="421" t="s">
        <v>188</v>
      </c>
      <c r="B39" s="422"/>
      <c r="C39" s="422" t="s">
        <v>401</v>
      </c>
      <c r="D39" s="423"/>
      <c r="E39" s="354" t="str">
        <f t="shared" ref="E39" si="11">IF(K39=1,"minder belangrijk",IF(K39=2,"relevant",IF(K39=3,"extra belangrijk")))</f>
        <v>relevant</v>
      </c>
      <c r="F39" s="355">
        <f>IF(K39=1,U39,IF(K39=2,U39*2,IF(K39=3,U39*3)))</f>
        <v>1.2</v>
      </c>
      <c r="G39" s="423"/>
      <c r="H39" s="424"/>
      <c r="I39" s="425"/>
      <c r="J39" s="91"/>
      <c r="K39" s="926">
        <f>IFERROR(IF(OR(INDEX('Criteria-Status-Tabel'!$A$5:$K$128,MATCH("1-"&amp;'Invulscherm 1 - Weging'!$A39,'Criteria-Status-Tabel'!$A$5:$A$128,0),MATCH(10*$S$15+$S$14,'Criteria-Status-Tabel'!$A$5:$K$5,0))="relevant",INDEX('Criteria-Status-Tabel'!$A$5:$K$128,MATCH("1-"&amp;'Invulscherm 1 - Weging'!$A39,'Criteria-Status-Tabel'!$A$5:$A$128,0),MATCH(10*$S$15+$S$14,'Criteria-Status-Tabel'!$A$5:$K$5,0))="verplicht")=TRUE,2,IF(INDEX('Criteria-Status-Tabel'!$A$5:$K$128,MATCH("1-"&amp;'Invulscherm 1 - Weging'!$A39,'Criteria-Status-Tabel'!$A$5:$A$128,0),MATCH(10*$S$15+$S$14,'Criteria-Status-Tabel'!$A$5:$K$5,0))="extra belangrijk",3,1)),"1")</f>
        <v>2</v>
      </c>
      <c r="L39" s="926"/>
      <c r="M39" s="78"/>
      <c r="N39" s="127"/>
      <c r="O39" s="926">
        <f>IFERROR(IF(OR(INDEX('Criteria-Status-Tabel'!$A$5:$K$128,MATCH("1-"&amp;'Invulscherm 1 - Weging'!$A39,'Criteria-Status-Tabel'!$A$5:$A$128,0),MATCH(10*$S$15+$S$14,'Criteria-Status-Tabel'!$A$5:$K$5,0))="relevant",INDEX('Criteria-Status-Tabel'!$A$5:$K$128,MATCH("1-"&amp;'Invulscherm 1 - Weging'!$A39,'Criteria-Status-Tabel'!$A$5:$A$128,0),MATCH(10*$S$15+$S$14,'Criteria-Status-Tabel'!$A$5:$K$5,0))="verplicht")=TRUE,2,IF(INDEX('Criteria-Status-Tabel'!$A$5:$K$128,MATCH("1-"&amp;'Invulscherm 1 - Weging'!$A39,'Criteria-Status-Tabel'!$A$5:$A$128,0),MATCH(10*$S$15+$S$14,'Criteria-Status-Tabel'!$A$5:$K$5,0))="extra belangrijk",3,1)),"1")</f>
        <v>2</v>
      </c>
      <c r="P39" s="926"/>
      <c r="Q39" s="926">
        <f t="shared" si="8"/>
        <v>0</v>
      </c>
      <c r="R39" s="926">
        <f t="shared" si="9"/>
        <v>0</v>
      </c>
      <c r="S39" s="895"/>
      <c r="T39" s="105"/>
      <c r="U39" s="699">
        <f>SUM($U$31+$V$31)/SUM($K$33:$L$44)</f>
        <v>0.6</v>
      </c>
      <c r="V39" s="701"/>
      <c r="W39" s="103" t="s">
        <v>503</v>
      </c>
    </row>
    <row r="40" spans="1:23" s="35" customFormat="1" x14ac:dyDescent="0.25">
      <c r="A40" s="108" t="s">
        <v>196</v>
      </c>
      <c r="B40" s="341" t="s">
        <v>302</v>
      </c>
      <c r="C40" s="341"/>
      <c r="D40" s="341"/>
      <c r="E40" s="343"/>
      <c r="F40" s="343"/>
      <c r="G40" s="343"/>
      <c r="H40" s="343"/>
      <c r="I40" s="342"/>
      <c r="J40" s="91"/>
      <c r="K40" s="926"/>
      <c r="L40" s="926"/>
      <c r="M40" s="78"/>
      <c r="N40" s="84"/>
      <c r="O40" s="926"/>
      <c r="P40" s="926"/>
      <c r="Q40" s="926">
        <f t="shared" si="8"/>
        <v>0</v>
      </c>
      <c r="R40" s="926">
        <f t="shared" si="9"/>
        <v>0</v>
      </c>
      <c r="S40" s="895"/>
      <c r="T40" s="105"/>
      <c r="U40" s="700"/>
      <c r="V40" s="701"/>
      <c r="W40" s="105"/>
    </row>
    <row r="41" spans="1:23" s="35" customFormat="1" x14ac:dyDescent="0.25">
      <c r="A41" s="409" t="s">
        <v>197</v>
      </c>
      <c r="B41" s="410"/>
      <c r="C41" s="410" t="s">
        <v>335</v>
      </c>
      <c r="D41" s="411"/>
      <c r="E41" s="199" t="str">
        <f>IF(K41=2,"verplicht","extra belangrijk")</f>
        <v>verplicht</v>
      </c>
      <c r="F41" s="414">
        <f>IF(K41=1,U41,IF(K41=2,U41*2,IF(K41=3,U41*3)))</f>
        <v>1.2</v>
      </c>
      <c r="G41" s="411"/>
      <c r="H41" s="236" t="str">
        <f t="shared" ref="H41:H42" si="12">IF(L41=1,"minder belangrijk",IF(L41=2,"relevant",IF(L41=3,"extra belangrijk")))</f>
        <v>relevant</v>
      </c>
      <c r="I41" s="200">
        <f>IF(L41=1,V41,IF(L41=2,V41*2,IF(L41=3,V41*3)))</f>
        <v>1.2</v>
      </c>
      <c r="J41" s="91"/>
      <c r="K41" s="926">
        <f>IFERROR(IF(OR(INDEX('Criteria-Status-Tabel'!$A$5:$K$128,MATCH("1-"&amp;'Invulscherm 1 - Weging'!$A41,'Criteria-Status-Tabel'!$A$5:$A$128,0),MATCH(10*$S$15+$S$14,'Criteria-Status-Tabel'!$A$5:$K$5,0))="relevant",INDEX('Criteria-Status-Tabel'!$A$5:$K$128,MATCH("1-"&amp;'Invulscherm 1 - Weging'!$A41,'Criteria-Status-Tabel'!$A$5:$A$128,0),MATCH(10*$S$15+$S$14,'Criteria-Status-Tabel'!$A$5:$K$5,0))="verplicht")=TRUE,2,IF(INDEX('Criteria-Status-Tabel'!$A$5:$K$128,MATCH("1-"&amp;'Invulscherm 1 - Weging'!$A41,'Criteria-Status-Tabel'!$A$5:$A$128,0),MATCH(10*$S$15+$S$14,'Criteria-Status-Tabel'!$A$5:$K$5,0))="extra belangrijk",3,1)),"1")</f>
        <v>2</v>
      </c>
      <c r="L41" s="926">
        <f>IFERROR(IF(OR(INDEX('Criteria-Status-Tabel'!$A$5:$K$128,MATCH("2-"&amp;'Invulscherm 1 - Weging'!$A41,'Criteria-Status-Tabel'!$A$5:$A$128,0),MATCH(10*$S$15+$S$14,'Criteria-Status-Tabel'!$A$5:$K$5,0))="relevant",INDEX('Criteria-Status-Tabel'!$A$5:$K$128,MATCH("2-"&amp;'Invulscherm 1 - Weging'!$A41,'Criteria-Status-Tabel'!$A$5:$A$128,0),MATCH(10*$S$15+$S$14,'Criteria-Status-Tabel'!$A$5:$K$5,0))="verplicht")=TRUE,2,IF(INDEX('Criteria-Status-Tabel'!$A$5:$K$128,MATCH("2-"&amp;'Invulscherm 1 - Weging'!$A41,'Criteria-Status-Tabel'!$A$5:$A$128,0),MATCH(10*$S$15+$S$14,'Criteria-Status-Tabel'!$A$5:$K$5,0))="extra belangrijk",3,1)),"1")</f>
        <v>2</v>
      </c>
      <c r="M41" s="78"/>
      <c r="N41" s="125"/>
      <c r="O41" s="926">
        <f>IFERROR(IF(OR(INDEX('Criteria-Status-Tabel'!$A$5:$K$128,MATCH("1-"&amp;'Invulscherm 1 - Weging'!$A41,'Criteria-Status-Tabel'!$A$5:$A$128,0),MATCH(10*$S$15+$S$14,'Criteria-Status-Tabel'!$A$5:$K$5,0))="relevant",INDEX('Criteria-Status-Tabel'!$A$5:$K$128,MATCH("1-"&amp;'Invulscherm 1 - Weging'!$A41,'Criteria-Status-Tabel'!$A$5:$A$128,0),MATCH(10*$S$15+$S$14,'Criteria-Status-Tabel'!$A$5:$K$5,0))="verplicht")=TRUE,2,IF(INDEX('Criteria-Status-Tabel'!$A$5:$K$128,MATCH("1-"&amp;'Invulscherm 1 - Weging'!$A41,'Criteria-Status-Tabel'!$A$5:$A$128,0),MATCH(10*$S$15+$S$14,'Criteria-Status-Tabel'!$A$5:$K$5,0))="extra belangrijk",3,1)),"1")</f>
        <v>2</v>
      </c>
      <c r="P41" s="926">
        <f>IFERROR(IF(OR(INDEX('Criteria-Status-Tabel'!$A$5:$K$128,MATCH("2-"&amp;'Invulscherm 1 - Weging'!$A41,'Criteria-Status-Tabel'!$A$5:$A$128,0),MATCH(10*$S$15+$S$14,'Criteria-Status-Tabel'!$A$5:$K$5,0))="relevant",INDEX('Criteria-Status-Tabel'!$A$5:$K$128,MATCH("2-"&amp;'Invulscherm 1 - Weging'!$A41,'Criteria-Status-Tabel'!$A$5:$A$128,0),MATCH(10*$S$15+$S$14,'Criteria-Status-Tabel'!$A$5:$K$5,0))="verplicht")=TRUE,2,IF(INDEX('Criteria-Status-Tabel'!$A$5:$K$128,MATCH("2-"&amp;'Invulscherm 1 - Weging'!$A41,'Criteria-Status-Tabel'!$A$5:$A$128,0),MATCH(10*$S$15+$S$14,'Criteria-Status-Tabel'!$A$5:$K$5,0))="extra belangrijk",3,1)),"1")</f>
        <v>2</v>
      </c>
      <c r="Q41" s="926">
        <f t="shared" si="8"/>
        <v>0</v>
      </c>
      <c r="R41" s="926">
        <f t="shared" si="9"/>
        <v>0</v>
      </c>
      <c r="S41" s="895"/>
      <c r="T41" s="105"/>
      <c r="U41" s="699">
        <f>SUM($U$31+$V$31)/SUM($K$33:$L$44)</f>
        <v>0.6</v>
      </c>
      <c r="V41" s="699">
        <f>SUM($U$31+$V$31)/SUM($K$33:$L$44)</f>
        <v>0.6</v>
      </c>
      <c r="W41" s="103" t="s">
        <v>503</v>
      </c>
    </row>
    <row r="42" spans="1:23" s="239" customFormat="1" x14ac:dyDescent="0.25">
      <c r="A42" s="415" t="s">
        <v>200</v>
      </c>
      <c r="B42" s="198"/>
      <c r="C42" s="198" t="s">
        <v>403</v>
      </c>
      <c r="D42" s="426"/>
      <c r="E42" s="236"/>
      <c r="F42" s="200"/>
      <c r="G42" s="202"/>
      <c r="H42" s="236" t="str">
        <f t="shared" si="12"/>
        <v>relevant</v>
      </c>
      <c r="I42" s="200">
        <f>IF(L42=1,V42,IF(L42=2,V42*2,IF(L42=3,V42*3)))</f>
        <v>1.2</v>
      </c>
      <c r="J42" s="248"/>
      <c r="K42" s="926"/>
      <c r="L42" s="926">
        <f>IFERROR(IF(OR(INDEX('Criteria-Status-Tabel'!$A$5:$K$128,MATCH("2-"&amp;'Invulscherm 1 - Weging'!$A42,'Criteria-Status-Tabel'!$A$5:$A$128,0),MATCH(10*$S$15+$S$14,'Criteria-Status-Tabel'!$A$5:$K$5,0))="relevant",INDEX('Criteria-Status-Tabel'!$A$5:$K$128,MATCH("2-"&amp;'Invulscherm 1 - Weging'!$A42,'Criteria-Status-Tabel'!$A$5:$A$128,0),MATCH(10*$S$15+$S$14,'Criteria-Status-Tabel'!$A$5:$K$5,0))="verplicht")=TRUE,2,IF(INDEX('Criteria-Status-Tabel'!$A$5:$K$128,MATCH("2-"&amp;'Invulscherm 1 - Weging'!$A42,'Criteria-Status-Tabel'!$A$5:$A$128,0),MATCH(10*$S$15+$S$14,'Criteria-Status-Tabel'!$A$5:$K$5,0))="extra belangrijk",3,1)),"1")</f>
        <v>2</v>
      </c>
      <c r="M42" s="78"/>
      <c r="N42" s="125"/>
      <c r="O42" s="926"/>
      <c r="P42" s="926">
        <f>IFERROR(IF(OR(INDEX('Criteria-Status-Tabel'!$A$5:$K$128,MATCH("2-"&amp;'Invulscherm 1 - Weging'!$A42,'Criteria-Status-Tabel'!$A$5:$A$128,0),MATCH(10*$S$15+$S$14,'Criteria-Status-Tabel'!$A$5:$K$5,0))="relevant",INDEX('Criteria-Status-Tabel'!$A$5:$K$128,MATCH("2-"&amp;'Invulscherm 1 - Weging'!$A42,'Criteria-Status-Tabel'!$A$5:$A$128,0),MATCH(10*$S$15+$S$14,'Criteria-Status-Tabel'!$A$5:$K$5,0))="verplicht")=TRUE,2,IF(INDEX('Criteria-Status-Tabel'!$A$5:$K$128,MATCH("2-"&amp;'Invulscherm 1 - Weging'!$A42,'Criteria-Status-Tabel'!$A$5:$A$128,0),MATCH(10*$S$15+$S$14,'Criteria-Status-Tabel'!$A$5:$K$5,0))="extra belangrijk",3,1)),"1")</f>
        <v>2</v>
      </c>
      <c r="Q42" s="926">
        <f t="shared" si="8"/>
        <v>0</v>
      </c>
      <c r="R42" s="926">
        <f t="shared" si="9"/>
        <v>0</v>
      </c>
      <c r="S42" s="895"/>
      <c r="T42" s="105"/>
      <c r="U42" s="699"/>
      <c r="V42" s="699">
        <f>SUM($U$31+$V$31)/SUM($K$33:$L$44)</f>
        <v>0.6</v>
      </c>
      <c r="W42" s="105"/>
    </row>
    <row r="43" spans="1:23" s="239" customFormat="1" x14ac:dyDescent="0.25">
      <c r="A43" s="108" t="s">
        <v>204</v>
      </c>
      <c r="B43" s="341" t="s">
        <v>282</v>
      </c>
      <c r="C43" s="341"/>
      <c r="D43" s="343"/>
      <c r="E43" s="343"/>
      <c r="F43" s="343"/>
      <c r="G43" s="343"/>
      <c r="H43" s="343"/>
      <c r="I43" s="344"/>
      <c r="J43" s="336"/>
      <c r="K43" s="926"/>
      <c r="L43" s="926"/>
      <c r="M43" s="78"/>
      <c r="N43" s="84"/>
      <c r="O43" s="926"/>
      <c r="P43" s="926"/>
      <c r="Q43" s="926">
        <f t="shared" si="8"/>
        <v>0</v>
      </c>
      <c r="R43" s="926">
        <f t="shared" si="9"/>
        <v>0</v>
      </c>
      <c r="S43" s="895"/>
      <c r="T43" s="105"/>
      <c r="U43" s="700"/>
      <c r="V43" s="701"/>
      <c r="W43" s="105"/>
    </row>
    <row r="44" spans="1:23" s="35" customFormat="1" ht="15.75" thickBot="1" x14ac:dyDescent="0.3">
      <c r="A44" s="415" t="s">
        <v>482</v>
      </c>
      <c r="B44" s="198" t="s">
        <v>282</v>
      </c>
      <c r="C44" s="198"/>
      <c r="D44" s="202"/>
      <c r="E44" s="199" t="str">
        <f>IF(K44=2,"verplicht","extra belangrijk")</f>
        <v>verplicht</v>
      </c>
      <c r="F44" s="414">
        <f>IF(K44=1,U44,IF(K44=2,U44*2,IF(K44=3,U44*3)))</f>
        <v>1.2</v>
      </c>
      <c r="G44" s="202"/>
      <c r="H44" s="236" t="str">
        <f t="shared" ref="H44" si="13">IF(L44=1,"minder belangrijk",IF(L44=2,"relevant",IF(L44=3,"extra belangrijk")))</f>
        <v>relevant</v>
      </c>
      <c r="I44" s="200">
        <f>IF(L44=1,V44,IF(L44=2,V44*2,IF(L44=3,V44*3)))</f>
        <v>1.2</v>
      </c>
      <c r="J44" s="91"/>
      <c r="K44" s="926">
        <f>IFERROR(IF(OR(INDEX('Criteria-Status-Tabel'!$A$5:$K$128,MATCH("1-"&amp;'Invulscherm 1 - Weging'!$A44,'Criteria-Status-Tabel'!$A$5:$A$128,0),MATCH(10*$S$15+$S$14,'Criteria-Status-Tabel'!$A$5:$K$5,0))="relevant",INDEX('Criteria-Status-Tabel'!$A$5:$K$128,MATCH("1-"&amp;'Invulscherm 1 - Weging'!$A44,'Criteria-Status-Tabel'!$A$5:$A$128,0),MATCH(10*$S$15+$S$14,'Criteria-Status-Tabel'!$A$5:$K$5,0))="verplicht")=TRUE,2,IF(INDEX('Criteria-Status-Tabel'!$A$5:$K$128,MATCH("1-"&amp;'Invulscherm 1 - Weging'!$A44,'Criteria-Status-Tabel'!$A$5:$A$128,0),MATCH(10*$S$15+$S$14,'Criteria-Status-Tabel'!$A$5:$K$5,0))="extra belangrijk",3,1)),"1")</f>
        <v>2</v>
      </c>
      <c r="L44" s="926">
        <f>IFERROR(IF(OR(INDEX('Criteria-Status-Tabel'!$A$5:$K$128,MATCH("2-"&amp;'Invulscherm 1 - Weging'!$A44,'Criteria-Status-Tabel'!$A$5:$A$128,0),MATCH(10*$S$15+$S$14,'Criteria-Status-Tabel'!$A$5:$K$5,0))="relevant",INDEX('Criteria-Status-Tabel'!$A$5:$K$128,MATCH("2-"&amp;'Invulscherm 1 - Weging'!$A44,'Criteria-Status-Tabel'!$A$5:$A$128,0),MATCH(10*$S$15+$S$14,'Criteria-Status-Tabel'!$A$5:$K$5,0))="verplicht")=TRUE,2,IF(INDEX('Criteria-Status-Tabel'!$A$5:$K$128,MATCH("2-"&amp;'Invulscherm 1 - Weging'!$A44,'Criteria-Status-Tabel'!$A$5:$A$128,0),MATCH(10*$S$15+$S$14,'Criteria-Status-Tabel'!$A$5:$K$5,0))="extra belangrijk",3,1)),"1")</f>
        <v>2</v>
      </c>
      <c r="M44" s="78"/>
      <c r="N44" s="126"/>
      <c r="O44" s="926">
        <f>IFERROR(IF(OR(INDEX('Criteria-Status-Tabel'!$A$5:$K$128,MATCH("1-"&amp;'Invulscherm 1 - Weging'!$A44,'Criteria-Status-Tabel'!$A$5:$A$128,0),MATCH(10*$S$15+$S$14,'Criteria-Status-Tabel'!$A$5:$K$5,0))="relevant",INDEX('Criteria-Status-Tabel'!$A$5:$K$128,MATCH("1-"&amp;'Invulscherm 1 - Weging'!$A44,'Criteria-Status-Tabel'!$A$5:$A$128,0),MATCH(10*$S$15+$S$14,'Criteria-Status-Tabel'!$A$5:$K$5,0))="verplicht")=TRUE,2,IF(INDEX('Criteria-Status-Tabel'!$A$5:$K$128,MATCH("1-"&amp;'Invulscherm 1 - Weging'!$A44,'Criteria-Status-Tabel'!$A$5:$A$128,0),MATCH(10*$S$15+$S$14,'Criteria-Status-Tabel'!$A$5:$K$5,0))="extra belangrijk",3,1)),"1")</f>
        <v>2</v>
      </c>
      <c r="P44" s="926">
        <f>IFERROR(IF(OR(INDEX('Criteria-Status-Tabel'!$A$5:$K$128,MATCH("2-"&amp;'Invulscherm 1 - Weging'!$A44,'Criteria-Status-Tabel'!$A$5:$A$128,0),MATCH(10*$S$15+$S$14,'Criteria-Status-Tabel'!$A$5:$K$5,0))="relevant",INDEX('Criteria-Status-Tabel'!$A$5:$K$128,MATCH("2-"&amp;'Invulscherm 1 - Weging'!$A44,'Criteria-Status-Tabel'!$A$5:$A$128,0),MATCH(10*$S$15+$S$14,'Criteria-Status-Tabel'!$A$5:$K$5,0))="verplicht")=TRUE,2,IF(INDEX('Criteria-Status-Tabel'!$A$5:$K$128,MATCH("2-"&amp;'Invulscherm 1 - Weging'!$A44,'Criteria-Status-Tabel'!$A$5:$A$128,0),MATCH(10*$S$15+$S$14,'Criteria-Status-Tabel'!$A$5:$K$5,0))="extra belangrijk",3,1)),"1")</f>
        <v>2</v>
      </c>
      <c r="Q44" s="926">
        <f t="shared" si="8"/>
        <v>0</v>
      </c>
      <c r="R44" s="926">
        <f t="shared" si="9"/>
        <v>0</v>
      </c>
      <c r="S44" s="895"/>
      <c r="T44" s="954"/>
      <c r="U44" s="699">
        <f>SUM($U$31+$V$31)/SUM($K$33:$L$44)</f>
        <v>0.6</v>
      </c>
      <c r="V44" s="699">
        <f>SUM($U$31+$V$31)/SUM($K$33:$L$44)</f>
        <v>0.6</v>
      </c>
      <c r="W44" s="103" t="s">
        <v>503</v>
      </c>
    </row>
    <row r="45" spans="1:23" s="239" customFormat="1" ht="15" customHeight="1" x14ac:dyDescent="0.25">
      <c r="A45" s="1428" t="s">
        <v>215</v>
      </c>
      <c r="B45" s="1432" t="s">
        <v>320</v>
      </c>
      <c r="C45" s="1433"/>
      <c r="D45" s="1449" t="str">
        <f>IF(SUM(Q48:R57)=0,"U heeft nog geen wijzigingen in dit thema doorgevoerd",IF(SUM(Q48:R57)=1,"Let op! U kunt nog 2 wijziging binnen dit thema doorvoeren",IF(SUM(Q48:R57)=2,"Let op! U kunt nog 1 wijziging voor dit thema doorvoeren",IF(SUM(Q48:R57)=3,"LET OP! U mag geen wijzigingen meer doorvoeren binnen dit thema","STOP! U heeft te veel wijzigingen doorgevoerd. Klik op de knop 'basiswaarden' om te resetten"))))</f>
        <v>U heeft nog geen wijzigingen in dit thema doorgevoerd</v>
      </c>
      <c r="E45" s="1450"/>
      <c r="F45" s="1450"/>
      <c r="G45" s="1450"/>
      <c r="H45" s="1450"/>
      <c r="I45" s="1451"/>
      <c r="J45" s="1436">
        <f>SUM(I46+F46)</f>
        <v>14.999999999999998</v>
      </c>
      <c r="K45" s="926"/>
      <c r="L45" s="926"/>
      <c r="M45" s="76"/>
      <c r="N45" s="130"/>
      <c r="O45" s="926"/>
      <c r="P45" s="926"/>
      <c r="Q45" s="926"/>
      <c r="R45" s="926"/>
      <c r="S45" s="895"/>
      <c r="T45" s="952"/>
      <c r="U45" s="702"/>
      <c r="V45" s="702"/>
      <c r="W45" s="103"/>
    </row>
    <row r="46" spans="1:23" s="35" customFormat="1" ht="30" customHeight="1" thickBot="1" x14ac:dyDescent="0.3">
      <c r="A46" s="1429"/>
      <c r="B46" s="1434"/>
      <c r="C46" s="1435"/>
      <c r="D46" s="1179"/>
      <c r="E46" s="1179"/>
      <c r="F46" s="1180">
        <f>SUM(F48:F52)</f>
        <v>4.615384615384615</v>
      </c>
      <c r="G46" s="1181"/>
      <c r="H46" s="1181"/>
      <c r="I46" s="1182">
        <f>SUM(I48:I57)</f>
        <v>10.384615384615383</v>
      </c>
      <c r="J46" s="1437"/>
      <c r="K46" s="926"/>
      <c r="L46" s="926"/>
      <c r="M46" s="76"/>
      <c r="N46" s="130"/>
      <c r="O46" s="926"/>
      <c r="P46" s="926"/>
      <c r="Q46" s="926">
        <f t="shared" ref="Q46:Q57" si="14">IF(K46&lt;&gt;O46,1,0)</f>
        <v>0</v>
      </c>
      <c r="R46" s="926">
        <f t="shared" ref="R46:R57" si="15">IF(L46&lt;&gt;P46,1,0)</f>
        <v>0</v>
      </c>
      <c r="S46" s="895"/>
      <c r="T46" s="952"/>
      <c r="U46" s="702">
        <v>3</v>
      </c>
      <c r="V46" s="702">
        <v>12</v>
      </c>
      <c r="W46" s="103"/>
    </row>
    <row r="47" spans="1:23" s="239" customFormat="1" x14ac:dyDescent="0.25">
      <c r="A47" s="373" t="s">
        <v>217</v>
      </c>
      <c r="B47" s="374" t="s">
        <v>532</v>
      </c>
      <c r="C47" s="374"/>
      <c r="D47" s="399"/>
      <c r="E47" s="399"/>
      <c r="F47" s="399"/>
      <c r="G47" s="399"/>
      <c r="H47" s="399"/>
      <c r="I47" s="400"/>
      <c r="J47" s="669"/>
      <c r="K47" s="926"/>
      <c r="L47" s="926"/>
      <c r="M47" s="78"/>
      <c r="N47" s="84"/>
      <c r="O47" s="926"/>
      <c r="P47" s="926"/>
      <c r="Q47" s="926">
        <f t="shared" si="14"/>
        <v>0</v>
      </c>
      <c r="R47" s="926">
        <f t="shared" si="15"/>
        <v>0</v>
      </c>
      <c r="S47" s="895"/>
      <c r="T47" s="953"/>
      <c r="U47" s="700"/>
      <c r="V47" s="701"/>
      <c r="W47" s="103"/>
    </row>
    <row r="48" spans="1:23" s="35" customFormat="1" x14ac:dyDescent="0.25">
      <c r="A48" s="582" t="s">
        <v>218</v>
      </c>
      <c r="B48" s="457"/>
      <c r="C48" s="457" t="s">
        <v>283</v>
      </c>
      <c r="D48" s="670"/>
      <c r="E48" s="455" t="str">
        <f t="shared" ref="E48" si="16">IF(K48=2,"verplicht","extra belangrijk")</f>
        <v>verplicht</v>
      </c>
      <c r="F48" s="671">
        <f>IF(K48=1,U48,IF(K48=2,U48*2,IF(K48=3,U48*3)))</f>
        <v>1.1538461538461537</v>
      </c>
      <c r="G48" s="458"/>
      <c r="H48" s="460" t="str">
        <f t="shared" ref="H48:H49" si="17">IF(L48=1,"minder belangrijk",IF(L48=2,"relevant",IF(L48=3,"extra belangrijk")))</f>
        <v>relevant</v>
      </c>
      <c r="I48" s="456">
        <f>IF(L48=1,V48,IF(L48=2,V48*2,IF(L48=3,V48*3)))</f>
        <v>1.1538461538461537</v>
      </c>
      <c r="J48" s="91"/>
      <c r="K48" s="926">
        <f>IFERROR(IF(OR(INDEX('Criteria-Status-Tabel'!$A$5:$K$128,MATCH("1-"&amp;'Invulscherm 1 - Weging'!$A48,'Criteria-Status-Tabel'!$A$5:$A$128,0),MATCH(10*$S$15+$S$14,'Criteria-Status-Tabel'!$A$5:$K$5,0))="relevant",INDEX('Criteria-Status-Tabel'!$A$5:$K$128,MATCH("1-"&amp;'Invulscherm 1 - Weging'!$A48,'Criteria-Status-Tabel'!$A$5:$A$128,0),MATCH(10*$S$15+$S$14,'Criteria-Status-Tabel'!$A$5:$K$5,0))="verplicht")=TRUE,2,IF(INDEX('Criteria-Status-Tabel'!$A$5:$K$128,MATCH("1-"&amp;'Invulscherm 1 - Weging'!$A48,'Criteria-Status-Tabel'!$A$5:$A$128,0),MATCH(10*$S$15+$S$14,'Criteria-Status-Tabel'!$A$5:$K$5,0))="extra belangrijk",3,1)),"1")</f>
        <v>2</v>
      </c>
      <c r="L48" s="926">
        <f>IFERROR(IF(OR(INDEX('Criteria-Status-Tabel'!$A$5:$K$128,MATCH("2-"&amp;'Invulscherm 1 - Weging'!$A48,'Criteria-Status-Tabel'!$A$5:$A$128,0),MATCH(10*$S$15+$S$14,'Criteria-Status-Tabel'!$A$5:$K$5,0))="relevant",INDEX('Criteria-Status-Tabel'!$A$5:$K$128,MATCH("2-"&amp;'Invulscherm 1 - Weging'!$A48,'Criteria-Status-Tabel'!$A$5:$A$128,0),MATCH(10*$S$15+$S$14,'Criteria-Status-Tabel'!$A$5:$K$5,0))="verplicht")=TRUE,2,IF(INDEX('Criteria-Status-Tabel'!$A$5:$K$128,MATCH("2-"&amp;'Invulscherm 1 - Weging'!$A48,'Criteria-Status-Tabel'!$A$5:$A$128,0),MATCH(10*$S$15+$S$14,'Criteria-Status-Tabel'!$A$5:$K$5,0))="extra belangrijk",3,1)),"1")</f>
        <v>2</v>
      </c>
      <c r="M48" s="79"/>
      <c r="N48" s="128"/>
      <c r="O48" s="926">
        <f>IFERROR(IF(OR(INDEX('Criteria-Status-Tabel'!$A$5:$K$128,MATCH("1-"&amp;'Invulscherm 1 - Weging'!$A48,'Criteria-Status-Tabel'!$A$5:$A$128,0),MATCH(10*$S$15+$S$14,'Criteria-Status-Tabel'!$A$5:$K$5,0))="relevant",INDEX('Criteria-Status-Tabel'!$A$5:$K$128,MATCH("1-"&amp;'Invulscherm 1 - Weging'!$A48,'Criteria-Status-Tabel'!$A$5:$A$128,0),MATCH(10*$S$15+$S$14,'Criteria-Status-Tabel'!$A$5:$K$5,0))="verplicht")=TRUE,2,IF(INDEX('Criteria-Status-Tabel'!$A$5:$K$128,MATCH("1-"&amp;'Invulscherm 1 - Weging'!$A48,'Criteria-Status-Tabel'!$A$5:$A$128,0),MATCH(10*$S$15+$S$14,'Criteria-Status-Tabel'!$A$5:$K$5,0))="extra belangrijk",3,1)),"1")</f>
        <v>2</v>
      </c>
      <c r="P48" s="926">
        <f>IFERROR(IF(OR(INDEX('Criteria-Status-Tabel'!$A$5:$K$128,MATCH("2-"&amp;'Invulscherm 1 - Weging'!$A48,'Criteria-Status-Tabel'!$A$5:$A$128,0),MATCH(10*$S$15+$S$14,'Criteria-Status-Tabel'!$A$5:$K$5,0))="relevant",INDEX('Criteria-Status-Tabel'!$A$5:$K$128,MATCH("2-"&amp;'Invulscherm 1 - Weging'!$A48,'Criteria-Status-Tabel'!$A$5:$A$128,0),MATCH(10*$S$15+$S$14,'Criteria-Status-Tabel'!$A$5:$K$5,0))="verplicht")=TRUE,2,IF(INDEX('Criteria-Status-Tabel'!$A$5:$K$128,MATCH("2-"&amp;'Invulscherm 1 - Weging'!$A48,'Criteria-Status-Tabel'!$A$5:$A$128,0),MATCH(10*$S$15+$S$14,'Criteria-Status-Tabel'!$A$5:$K$5,0))="extra belangrijk",3,1)),"1")</f>
        <v>2</v>
      </c>
      <c r="Q48" s="926">
        <f t="shared" si="14"/>
        <v>0</v>
      </c>
      <c r="R48" s="926">
        <f t="shared" si="15"/>
        <v>0</v>
      </c>
      <c r="S48" s="895"/>
      <c r="T48" s="954"/>
      <c r="U48" s="699">
        <f>SUM($U$46+$V$46)/SUM($K$48:$L$57)</f>
        <v>0.57692307692307687</v>
      </c>
      <c r="V48" s="699">
        <f>SUM($U$46+$V$46)/SUM($K$48:$L$57)</f>
        <v>0.57692307692307687</v>
      </c>
      <c r="W48" s="103"/>
    </row>
    <row r="49" spans="1:23" s="239" customFormat="1" x14ac:dyDescent="0.25">
      <c r="A49" s="582" t="s">
        <v>219</v>
      </c>
      <c r="B49" s="457"/>
      <c r="C49" s="457" t="s">
        <v>405</v>
      </c>
      <c r="D49" s="670"/>
      <c r="E49" s="578" t="str">
        <f t="shared" ref="E49" si="18">IF(K49=1,"minder belangrijk",IF(K49=2,"relevant",IF(K49=3,"extra belangrijk")))</f>
        <v>relevant</v>
      </c>
      <c r="F49" s="579">
        <f>IF(K49=1,U49,IF(K49=2,U49*2,IF(K49=3,U49*3)))</f>
        <v>1.1538461538461537</v>
      </c>
      <c r="G49" s="458"/>
      <c r="H49" s="460" t="str">
        <f t="shared" si="17"/>
        <v>relevant</v>
      </c>
      <c r="I49" s="456">
        <f>IF(L49=1,V49,IF(L49=2,V49*2,IF(L49=3,V49*3)))</f>
        <v>1.1538461538461537</v>
      </c>
      <c r="J49" s="669"/>
      <c r="K49" s="926">
        <f>IFERROR(IF(OR(INDEX('Criteria-Status-Tabel'!$A$5:$K$128,MATCH("1-"&amp;'Invulscherm 1 - Weging'!$A49,'Criteria-Status-Tabel'!$A$5:$A$128,0),MATCH(10*$S$15+$S$14,'Criteria-Status-Tabel'!$A$5:$K$5,0))="relevant",INDEX('Criteria-Status-Tabel'!$A$5:$K$128,MATCH("1-"&amp;'Invulscherm 1 - Weging'!$A49,'Criteria-Status-Tabel'!$A$5:$A$128,0),MATCH(10*$S$15+$S$14,'Criteria-Status-Tabel'!$A$5:$K$5,0))="verplicht")=TRUE,2,IF(INDEX('Criteria-Status-Tabel'!$A$5:$K$128,MATCH("1-"&amp;'Invulscherm 1 - Weging'!$A49,'Criteria-Status-Tabel'!$A$5:$A$128,0),MATCH(10*$S$15+$S$14,'Criteria-Status-Tabel'!$A$5:$K$5,0))="extra belangrijk",3,1)),"1")</f>
        <v>2</v>
      </c>
      <c r="L49" s="926">
        <f>IFERROR(IF(OR(INDEX('Criteria-Status-Tabel'!$A$5:$K$128,MATCH("2-"&amp;'Invulscherm 1 - Weging'!$A49,'Criteria-Status-Tabel'!$A$5:$A$128,0),MATCH(10*$S$15+$S$14,'Criteria-Status-Tabel'!$A$5:$K$5,0))="relevant",INDEX('Criteria-Status-Tabel'!$A$5:$K$128,MATCH("2-"&amp;'Invulscherm 1 - Weging'!$A49,'Criteria-Status-Tabel'!$A$5:$A$128,0),MATCH(10*$S$15+$S$14,'Criteria-Status-Tabel'!$A$5:$K$5,0))="verplicht")=TRUE,2,IF(INDEX('Criteria-Status-Tabel'!$A$5:$K$128,MATCH("2-"&amp;'Invulscherm 1 - Weging'!$A49,'Criteria-Status-Tabel'!$A$5:$A$128,0),MATCH(10*$S$15+$S$14,'Criteria-Status-Tabel'!$A$5:$K$5,0))="extra belangrijk",3,1)),"1")</f>
        <v>2</v>
      </c>
      <c r="M49" s="79"/>
      <c r="N49" s="128"/>
      <c r="O49" s="926">
        <f>IFERROR(IF(OR(INDEX('Criteria-Status-Tabel'!$A$5:$K$128,MATCH("1-"&amp;'Invulscherm 1 - Weging'!$A49,'Criteria-Status-Tabel'!$A$5:$A$128,0),MATCH(10*$S$15+$S$14,'Criteria-Status-Tabel'!$A$5:$K$5,0))="relevant",INDEX('Criteria-Status-Tabel'!$A$5:$K$128,MATCH("1-"&amp;'Invulscherm 1 - Weging'!$A49,'Criteria-Status-Tabel'!$A$5:$A$128,0),MATCH(10*$S$15+$S$14,'Criteria-Status-Tabel'!$A$5:$K$5,0))="verplicht")=TRUE,2,IF(INDEX('Criteria-Status-Tabel'!$A$5:$K$128,MATCH("1-"&amp;'Invulscherm 1 - Weging'!$A49,'Criteria-Status-Tabel'!$A$5:$A$128,0),MATCH(10*$S$15+$S$14,'Criteria-Status-Tabel'!$A$5:$K$5,0))="extra belangrijk",3,1)),"1")</f>
        <v>2</v>
      </c>
      <c r="P49" s="926">
        <f>IFERROR(IF(OR(INDEX('Criteria-Status-Tabel'!$A$5:$K$128,MATCH("2-"&amp;'Invulscherm 1 - Weging'!$A49,'Criteria-Status-Tabel'!$A$5:$A$128,0),MATCH(10*$S$15+$S$14,'Criteria-Status-Tabel'!$A$5:$K$5,0))="relevant",INDEX('Criteria-Status-Tabel'!$A$5:$K$128,MATCH("2-"&amp;'Invulscherm 1 - Weging'!$A49,'Criteria-Status-Tabel'!$A$5:$A$128,0),MATCH(10*$S$15+$S$14,'Criteria-Status-Tabel'!$A$5:$K$5,0))="verplicht")=TRUE,2,IF(INDEX('Criteria-Status-Tabel'!$A$5:$K$128,MATCH("2-"&amp;'Invulscherm 1 - Weging'!$A49,'Criteria-Status-Tabel'!$A$5:$A$128,0),MATCH(10*$S$15+$S$14,'Criteria-Status-Tabel'!$A$5:$K$5,0))="extra belangrijk",3,1)),"1")</f>
        <v>2</v>
      </c>
      <c r="Q49" s="926">
        <f t="shared" si="14"/>
        <v>0</v>
      </c>
      <c r="R49" s="926">
        <f t="shared" si="15"/>
        <v>0</v>
      </c>
      <c r="S49" s="895"/>
      <c r="T49" s="954"/>
      <c r="U49" s="699">
        <f>SUM($U$46+$V$46)/SUM($K$48:$L$57)</f>
        <v>0.57692307692307687</v>
      </c>
      <c r="V49" s="699">
        <f>SUM($U$46+$V$46)/SUM($K$48:$L$57)</f>
        <v>0.57692307692307687</v>
      </c>
      <c r="W49" s="103"/>
    </row>
    <row r="50" spans="1:23" s="35" customFormat="1" x14ac:dyDescent="0.25">
      <c r="A50" s="108" t="s">
        <v>220</v>
      </c>
      <c r="B50" s="81" t="s">
        <v>284</v>
      </c>
      <c r="C50" s="81"/>
      <c r="D50" s="343"/>
      <c r="E50" s="343"/>
      <c r="F50" s="343"/>
      <c r="G50" s="343"/>
      <c r="H50" s="343"/>
      <c r="I50" s="344"/>
      <c r="J50" s="369"/>
      <c r="K50" s="926"/>
      <c r="L50" s="926"/>
      <c r="M50" s="78"/>
      <c r="N50" s="84"/>
      <c r="O50" s="926"/>
      <c r="P50" s="926"/>
      <c r="Q50" s="926">
        <f t="shared" si="14"/>
        <v>0</v>
      </c>
      <c r="R50" s="926">
        <f t="shared" si="15"/>
        <v>0</v>
      </c>
      <c r="S50" s="895"/>
      <c r="T50" s="953"/>
      <c r="U50" s="700"/>
      <c r="V50" s="701"/>
      <c r="W50" s="103"/>
    </row>
    <row r="51" spans="1:23" s="35" customFormat="1" x14ac:dyDescent="0.25">
      <c r="A51" s="567" t="s">
        <v>221</v>
      </c>
      <c r="B51" s="568"/>
      <c r="C51" s="568" t="s">
        <v>537</v>
      </c>
      <c r="D51" s="569"/>
      <c r="E51" s="455" t="str">
        <f t="shared" ref="E51:E52" si="19">IF(K51=2,"verplicht","extra belangrijk")</f>
        <v>verplicht</v>
      </c>
      <c r="F51" s="673">
        <f>IF(K51=1,U51,IF(K51=2,U51*2,IF(K51=3,U51*3)))</f>
        <v>1.1538461538461537</v>
      </c>
      <c r="G51" s="569"/>
      <c r="H51" s="460" t="str">
        <f t="shared" ref="H51:H53" si="20">IF(L51=1,"minder belangrijk",IF(L51=2,"relevant",IF(L51=3,"extra belangrijk")))</f>
        <v>relevant</v>
      </c>
      <c r="I51" s="456">
        <f>IF(L51=1,V51,IF(L51=2,V51*2,IF(L51=3,V51*3)))</f>
        <v>1.1538461538461537</v>
      </c>
      <c r="J51" s="91"/>
      <c r="K51" s="926">
        <f>IFERROR(IF(OR(INDEX('Criteria-Status-Tabel'!$A$5:$K$128,MATCH("1-"&amp;'Invulscherm 1 - Weging'!$A51,'Criteria-Status-Tabel'!$A$5:$A$128,0),MATCH(10*$S$15+$S$14,'Criteria-Status-Tabel'!$A$5:$K$5,0))="relevant",INDEX('Criteria-Status-Tabel'!$A$5:$K$128,MATCH("1-"&amp;'Invulscherm 1 - Weging'!$A51,'Criteria-Status-Tabel'!$A$5:$A$128,0),MATCH(10*$S$15+$S$14,'Criteria-Status-Tabel'!$A$5:$K$5,0))="verplicht")=TRUE,2,IF(INDEX('Criteria-Status-Tabel'!$A$5:$K$128,MATCH("1-"&amp;'Invulscherm 1 - Weging'!$A51,'Criteria-Status-Tabel'!$A$5:$A$128,0),MATCH(10*$S$15+$S$14,'Criteria-Status-Tabel'!$A$5:$K$5,0))="extra belangrijk",3,1)),"1")</f>
        <v>2</v>
      </c>
      <c r="L51" s="926">
        <f>IFERROR(IF(OR(INDEX('Criteria-Status-Tabel'!$A$5:$K$128,MATCH("2-"&amp;'Invulscherm 1 - Weging'!$A51,'Criteria-Status-Tabel'!$A$5:$A$128,0),MATCH(10*$S$15+$S$14,'Criteria-Status-Tabel'!$A$5:$K$5,0))="relevant",INDEX('Criteria-Status-Tabel'!$A$5:$K$128,MATCH("2-"&amp;'Invulscherm 1 - Weging'!$A51,'Criteria-Status-Tabel'!$A$5:$A$128,0),MATCH(10*$S$15+$S$14,'Criteria-Status-Tabel'!$A$5:$K$5,0))="verplicht")=TRUE,2,IF(INDEX('Criteria-Status-Tabel'!$A$5:$K$128,MATCH("2-"&amp;'Invulscherm 1 - Weging'!$A51,'Criteria-Status-Tabel'!$A$5:$A$128,0),MATCH(10*$S$15+$S$14,'Criteria-Status-Tabel'!$A$5:$K$5,0))="extra belangrijk",3,1)),"1")</f>
        <v>2</v>
      </c>
      <c r="M51" s="78"/>
      <c r="N51" s="146"/>
      <c r="O51" s="926">
        <f>IFERROR(IF(OR(INDEX('Criteria-Status-Tabel'!$A$5:$K$128,MATCH("1-"&amp;'Invulscherm 1 - Weging'!$A51,'Criteria-Status-Tabel'!$A$5:$A$128,0),MATCH(10*$S$15+$S$14,'Criteria-Status-Tabel'!$A$5:$K$5,0))="relevant",INDEX('Criteria-Status-Tabel'!$A$5:$K$128,MATCH("1-"&amp;'Invulscherm 1 - Weging'!$A51,'Criteria-Status-Tabel'!$A$5:$A$128,0),MATCH(10*$S$15+$S$14,'Criteria-Status-Tabel'!$A$5:$K$5,0))="verplicht")=TRUE,2,IF(INDEX('Criteria-Status-Tabel'!$A$5:$K$128,MATCH("1-"&amp;'Invulscherm 1 - Weging'!$A51,'Criteria-Status-Tabel'!$A$5:$A$128,0),MATCH(10*$S$15+$S$14,'Criteria-Status-Tabel'!$A$5:$K$5,0))="extra belangrijk",3,1)),"1")</f>
        <v>2</v>
      </c>
      <c r="P51" s="926">
        <f>IFERROR(IF(OR(INDEX('Criteria-Status-Tabel'!$A$5:$K$128,MATCH("2-"&amp;'Invulscherm 1 - Weging'!$A51,'Criteria-Status-Tabel'!$A$5:$A$128,0),MATCH(10*$S$15+$S$14,'Criteria-Status-Tabel'!$A$5:$K$5,0))="relevant",INDEX('Criteria-Status-Tabel'!$A$5:$K$128,MATCH("2-"&amp;'Invulscherm 1 - Weging'!$A51,'Criteria-Status-Tabel'!$A$5:$A$128,0),MATCH(10*$S$15+$S$14,'Criteria-Status-Tabel'!$A$5:$K$5,0))="verplicht")=TRUE,2,IF(INDEX('Criteria-Status-Tabel'!$A$5:$K$128,MATCH("2-"&amp;'Invulscherm 1 - Weging'!$A51,'Criteria-Status-Tabel'!$A$5:$A$128,0),MATCH(10*$S$15+$S$14,'Criteria-Status-Tabel'!$A$5:$K$5,0))="extra belangrijk",3,1)),"1")</f>
        <v>2</v>
      </c>
      <c r="Q51" s="926">
        <f t="shared" si="14"/>
        <v>0</v>
      </c>
      <c r="R51" s="926">
        <f t="shared" si="15"/>
        <v>0</v>
      </c>
      <c r="S51" s="895"/>
      <c r="T51" s="953"/>
      <c r="U51" s="699">
        <f>SUM($U$46+$V$46)/SUM($K$48:$L$57)</f>
        <v>0.57692307692307687</v>
      </c>
      <c r="V51" s="699">
        <f>SUM($U$46+$V$46)/SUM($K$48:$L$57)</f>
        <v>0.57692307692307687</v>
      </c>
      <c r="W51" s="103"/>
    </row>
    <row r="52" spans="1:23" s="35" customFormat="1" x14ac:dyDescent="0.25">
      <c r="A52" s="571" t="s">
        <v>222</v>
      </c>
      <c r="B52" s="453"/>
      <c r="C52" s="453" t="s">
        <v>538</v>
      </c>
      <c r="D52" s="454"/>
      <c r="E52" s="455" t="str">
        <f t="shared" si="19"/>
        <v>verplicht</v>
      </c>
      <c r="F52" s="456">
        <f>IF(K52=1,U52,IF(K52=2,U52*2,IF(K52=3,U52*3)))</f>
        <v>1.1538461538461537</v>
      </c>
      <c r="G52" s="454"/>
      <c r="H52" s="460" t="str">
        <f t="shared" si="20"/>
        <v>relevant</v>
      </c>
      <c r="I52" s="456">
        <f>IF(L52=1,V52,IF(L52=2,V52*2,IF(L52=3,V52*3)))</f>
        <v>1.1538461538461537</v>
      </c>
      <c r="J52" s="91"/>
      <c r="K52" s="926">
        <f>IFERROR(IF(OR(INDEX('Criteria-Status-Tabel'!$A$5:$K$128,MATCH("1-"&amp;'Invulscherm 1 - Weging'!$A52,'Criteria-Status-Tabel'!$A$5:$A$128,0),MATCH(10*$S$15+$S$14,'Criteria-Status-Tabel'!$A$5:$K$5,0))="relevant",INDEX('Criteria-Status-Tabel'!$A$5:$K$128,MATCH("1-"&amp;'Invulscherm 1 - Weging'!$A52,'Criteria-Status-Tabel'!$A$5:$A$128,0),MATCH(10*$S$15+$S$14,'Criteria-Status-Tabel'!$A$5:$K$5,0))="verplicht")=TRUE,2,IF(INDEX('Criteria-Status-Tabel'!$A$5:$K$128,MATCH("1-"&amp;'Invulscherm 1 - Weging'!$A52,'Criteria-Status-Tabel'!$A$5:$A$128,0),MATCH(10*$S$15+$S$14,'Criteria-Status-Tabel'!$A$5:$K$5,0))="extra belangrijk",3,1)),"1")</f>
        <v>2</v>
      </c>
      <c r="L52" s="926">
        <f>IFERROR(IF(OR(INDEX('Criteria-Status-Tabel'!$A$5:$K$128,MATCH("2-"&amp;'Invulscherm 1 - Weging'!$A52,'Criteria-Status-Tabel'!$A$5:$A$128,0),MATCH(10*$S$15+$S$14,'Criteria-Status-Tabel'!$A$5:$K$5,0))="relevant",INDEX('Criteria-Status-Tabel'!$A$5:$K$128,MATCH("2-"&amp;'Invulscherm 1 - Weging'!$A52,'Criteria-Status-Tabel'!$A$5:$A$128,0),MATCH(10*$S$15+$S$14,'Criteria-Status-Tabel'!$A$5:$K$5,0))="verplicht")=TRUE,2,IF(INDEX('Criteria-Status-Tabel'!$A$5:$K$128,MATCH("2-"&amp;'Invulscherm 1 - Weging'!$A52,'Criteria-Status-Tabel'!$A$5:$A$128,0),MATCH(10*$S$15+$S$14,'Criteria-Status-Tabel'!$A$5:$K$5,0))="extra belangrijk",3,1)),"1")</f>
        <v>2</v>
      </c>
      <c r="M52" s="78"/>
      <c r="N52" s="147"/>
      <c r="O52" s="926">
        <f>IFERROR(IF(OR(INDEX('Criteria-Status-Tabel'!$A$5:$K$128,MATCH("1-"&amp;'Invulscherm 1 - Weging'!$A52,'Criteria-Status-Tabel'!$A$5:$A$128,0),MATCH(10*$S$15+$S$14,'Criteria-Status-Tabel'!$A$5:$K$5,0))="relevant",INDEX('Criteria-Status-Tabel'!$A$5:$K$128,MATCH("1-"&amp;'Invulscherm 1 - Weging'!$A52,'Criteria-Status-Tabel'!$A$5:$A$128,0),MATCH(10*$S$15+$S$14,'Criteria-Status-Tabel'!$A$5:$K$5,0))="verplicht")=TRUE,2,IF(INDEX('Criteria-Status-Tabel'!$A$5:$K$128,MATCH("1-"&amp;'Invulscherm 1 - Weging'!$A52,'Criteria-Status-Tabel'!$A$5:$A$128,0),MATCH(10*$S$15+$S$14,'Criteria-Status-Tabel'!$A$5:$K$5,0))="extra belangrijk",3,1)),"1")</f>
        <v>2</v>
      </c>
      <c r="P52" s="926">
        <f>IFERROR(IF(OR(INDEX('Criteria-Status-Tabel'!$A$5:$K$128,MATCH("2-"&amp;'Invulscherm 1 - Weging'!$A52,'Criteria-Status-Tabel'!$A$5:$A$128,0),MATCH(10*$S$15+$S$14,'Criteria-Status-Tabel'!$A$5:$K$5,0))="relevant",INDEX('Criteria-Status-Tabel'!$A$5:$K$128,MATCH("2-"&amp;'Invulscherm 1 - Weging'!$A52,'Criteria-Status-Tabel'!$A$5:$A$128,0),MATCH(10*$S$15+$S$14,'Criteria-Status-Tabel'!$A$5:$K$5,0))="verplicht")=TRUE,2,IF(INDEX('Criteria-Status-Tabel'!$A$5:$K$128,MATCH("2-"&amp;'Invulscherm 1 - Weging'!$A52,'Criteria-Status-Tabel'!$A$5:$A$128,0),MATCH(10*$S$15+$S$14,'Criteria-Status-Tabel'!$A$5:$K$5,0))="extra belangrijk",3,1)),"1")</f>
        <v>2</v>
      </c>
      <c r="Q52" s="926">
        <f t="shared" si="14"/>
        <v>0</v>
      </c>
      <c r="R52" s="926">
        <f t="shared" si="15"/>
        <v>0</v>
      </c>
      <c r="S52" s="895"/>
      <c r="T52" s="953"/>
      <c r="U52" s="699">
        <f>SUM($U$46+$V$46)/SUM($K$48:$L$57)</f>
        <v>0.57692307692307687</v>
      </c>
      <c r="V52" s="699">
        <f>SUM($U$46+$V$46)/SUM($K$48:$L$57)</f>
        <v>0.57692307692307687</v>
      </c>
      <c r="W52" s="103"/>
    </row>
    <row r="53" spans="1:23" s="35" customFormat="1" x14ac:dyDescent="0.25">
      <c r="A53" s="573" t="s">
        <v>223</v>
      </c>
      <c r="B53" s="574"/>
      <c r="C53" s="574" t="s">
        <v>0</v>
      </c>
      <c r="D53" s="575"/>
      <c r="E53" s="576"/>
      <c r="F53" s="577"/>
      <c r="G53" s="575"/>
      <c r="H53" s="460" t="str">
        <f t="shared" si="20"/>
        <v>relevant</v>
      </c>
      <c r="I53" s="456">
        <f>IF(L53=1,V53,IF(L53=2,V53*2,IF(L53=3,V53*3)))</f>
        <v>1.1538461538461537</v>
      </c>
      <c r="J53" s="91"/>
      <c r="K53" s="926"/>
      <c r="L53" s="926">
        <f>IFERROR(IF(OR(INDEX('Criteria-Status-Tabel'!$A$5:$K$128,MATCH("2-"&amp;'Invulscherm 1 - Weging'!$A53,'Criteria-Status-Tabel'!$A$5:$A$128,0),MATCH(10*$S$15+$S$14,'Criteria-Status-Tabel'!$A$5:$K$5,0))="relevant",INDEX('Criteria-Status-Tabel'!$A$5:$K$128,MATCH("2-"&amp;'Invulscherm 1 - Weging'!$A53,'Criteria-Status-Tabel'!$A$5:$A$128,0),MATCH(10*$S$15+$S$14,'Criteria-Status-Tabel'!$A$5:$K$5,0))="verplicht")=TRUE,2,IF(INDEX('Criteria-Status-Tabel'!$A$5:$K$128,MATCH("2-"&amp;'Invulscherm 1 - Weging'!$A53,'Criteria-Status-Tabel'!$A$5:$A$128,0),MATCH(10*$S$15+$S$14,'Criteria-Status-Tabel'!$A$5:$K$5,0))="extra belangrijk",3,1)),"1")</f>
        <v>2</v>
      </c>
      <c r="M53" s="78"/>
      <c r="N53" s="148"/>
      <c r="O53" s="926"/>
      <c r="P53" s="926">
        <f>IFERROR(IF(OR(INDEX('Criteria-Status-Tabel'!$A$5:$K$128,MATCH("2-"&amp;'Invulscherm 1 - Weging'!$A53,'Criteria-Status-Tabel'!$A$5:$A$128,0),MATCH(10*$S$15+$S$14,'Criteria-Status-Tabel'!$A$5:$K$5,0))="relevant",INDEX('Criteria-Status-Tabel'!$A$5:$K$128,MATCH("2-"&amp;'Invulscherm 1 - Weging'!$A53,'Criteria-Status-Tabel'!$A$5:$A$128,0),MATCH(10*$S$15+$S$14,'Criteria-Status-Tabel'!$A$5:$K$5,0))="verplicht")=TRUE,2,IF(INDEX('Criteria-Status-Tabel'!$A$5:$K$128,MATCH("2-"&amp;'Invulscherm 1 - Weging'!$A53,'Criteria-Status-Tabel'!$A$5:$A$128,0),MATCH(10*$S$15+$S$14,'Criteria-Status-Tabel'!$A$5:$K$5,0))="extra belangrijk",3,1)),"1")</f>
        <v>2</v>
      </c>
      <c r="Q53" s="926">
        <f t="shared" si="14"/>
        <v>0</v>
      </c>
      <c r="R53" s="926">
        <f t="shared" si="15"/>
        <v>0</v>
      </c>
      <c r="S53" s="895"/>
      <c r="T53" s="953"/>
      <c r="U53" s="700"/>
      <c r="V53" s="699">
        <f>SUM($U$46+$V$46)/SUM($K$48:$L$57)</f>
        <v>0.57692307692307687</v>
      </c>
      <c r="W53" s="103" t="s">
        <v>503</v>
      </c>
    </row>
    <row r="54" spans="1:23" s="35" customFormat="1" x14ac:dyDescent="0.25">
      <c r="A54" s="108" t="s">
        <v>533</v>
      </c>
      <c r="B54" s="81" t="s">
        <v>291</v>
      </c>
      <c r="C54" s="81"/>
      <c r="D54" s="343"/>
      <c r="E54" s="343"/>
      <c r="F54" s="343"/>
      <c r="G54" s="343"/>
      <c r="H54" s="343"/>
      <c r="I54" s="344"/>
      <c r="J54" s="91"/>
      <c r="K54" s="926"/>
      <c r="L54" s="926"/>
      <c r="M54" s="78"/>
      <c r="N54" s="84"/>
      <c r="O54" s="926"/>
      <c r="P54" s="926"/>
      <c r="Q54" s="926">
        <f t="shared" si="14"/>
        <v>0</v>
      </c>
      <c r="R54" s="926">
        <f t="shared" si="15"/>
        <v>0</v>
      </c>
      <c r="S54" s="895"/>
      <c r="T54" s="953"/>
      <c r="U54" s="700"/>
      <c r="V54" s="701"/>
      <c r="W54" s="103"/>
    </row>
    <row r="55" spans="1:23" s="35" customFormat="1" x14ac:dyDescent="0.25">
      <c r="A55" s="567" t="s">
        <v>534</v>
      </c>
      <c r="B55" s="568"/>
      <c r="C55" s="568" t="s">
        <v>292</v>
      </c>
      <c r="D55" s="569"/>
      <c r="E55" s="580"/>
      <c r="F55" s="570"/>
      <c r="G55" s="569"/>
      <c r="H55" s="910" t="str">
        <f t="shared" ref="H55" si="21">IF(L55=1,"minder belangrijk",IF(L55=2,"relevant",IF(L55=3,"extra belangrijk")))</f>
        <v>extra belangrijk</v>
      </c>
      <c r="I55" s="955">
        <f>IF(L55=1,V55,IF(L55=2,V55*2,IF(L55=3,V55*3)))</f>
        <v>1.7307692307692306</v>
      </c>
      <c r="J55" s="91"/>
      <c r="K55" s="926"/>
      <c r="L55" s="926">
        <f>IFERROR(IF(OR(INDEX('Criteria-Status-Tabel'!$A$5:$K$128,MATCH("2-"&amp;'Invulscherm 1 - Weging'!$A55,'Criteria-Status-Tabel'!$A$5:$A$128,0),MATCH(10*$S$15+$S$14,'Criteria-Status-Tabel'!$A$5:$K$5,0))="relevant",INDEX('Criteria-Status-Tabel'!$A$5:$K$128,MATCH("2-"&amp;'Invulscherm 1 - Weging'!$A55,'Criteria-Status-Tabel'!$A$5:$A$128,0),MATCH(10*$S$15+$S$14,'Criteria-Status-Tabel'!$A$5:$K$5,0))="verplicht")=TRUE,2,IF(INDEX('Criteria-Status-Tabel'!$A$5:$K$128,MATCH("2-"&amp;'Invulscherm 1 - Weging'!$A55,'Criteria-Status-Tabel'!$A$5:$A$128,0),MATCH(10*$S$15+$S$14,'Criteria-Status-Tabel'!$A$5:$K$5,0))="extra belangrijk",3,1)),"1")</f>
        <v>3</v>
      </c>
      <c r="M55" s="78"/>
      <c r="N55" s="149"/>
      <c r="O55" s="926"/>
      <c r="P55" s="926">
        <f>IFERROR(IF(OR(INDEX('Criteria-Status-Tabel'!$A$5:$K$128,MATCH("2-"&amp;'Invulscherm 1 - Weging'!$A55,'Criteria-Status-Tabel'!$A$5:$A$128,0),MATCH(10*$S$15+$S$14,'Criteria-Status-Tabel'!$A$5:$K$5,0))="relevant",INDEX('Criteria-Status-Tabel'!$A$5:$K$128,MATCH("2-"&amp;'Invulscherm 1 - Weging'!$A55,'Criteria-Status-Tabel'!$A$5:$A$128,0),MATCH(10*$S$15+$S$14,'Criteria-Status-Tabel'!$A$5:$K$5,0))="verplicht")=TRUE,2,IF(INDEX('Criteria-Status-Tabel'!$A$5:$K$128,MATCH("2-"&amp;'Invulscherm 1 - Weging'!$A55,'Criteria-Status-Tabel'!$A$5:$A$128,0),MATCH(10*$S$15+$S$14,'Criteria-Status-Tabel'!$A$5:$K$5,0))="extra belangrijk",3,1)),"1")</f>
        <v>3</v>
      </c>
      <c r="Q55" s="926">
        <f t="shared" si="14"/>
        <v>0</v>
      </c>
      <c r="R55" s="926">
        <f t="shared" si="15"/>
        <v>0</v>
      </c>
      <c r="S55" s="895"/>
      <c r="T55" s="954"/>
      <c r="U55" s="700"/>
      <c r="V55" s="699">
        <f>SUM($U$46+$V$46)/SUM($K$48:$L$57)</f>
        <v>0.57692307692307687</v>
      </c>
      <c r="W55" s="103" t="s">
        <v>503</v>
      </c>
    </row>
    <row r="56" spans="1:23" s="35" customFormat="1" x14ac:dyDescent="0.25">
      <c r="A56" s="571" t="s">
        <v>535</v>
      </c>
      <c r="B56" s="453"/>
      <c r="C56" s="453" t="s">
        <v>293</v>
      </c>
      <c r="D56" s="454"/>
      <c r="E56" s="581"/>
      <c r="F56" s="572"/>
      <c r="G56" s="454"/>
      <c r="H56" s="455" t="str">
        <f>IF(L56=2,"verplicht","extra belangrijk")</f>
        <v>verplicht</v>
      </c>
      <c r="I56" s="456">
        <f>IF(L56=1,V56,IF(L56=2,V56*2,IF(L56=3,V56*3)))</f>
        <v>1.1538461538461537</v>
      </c>
      <c r="J56" s="91"/>
      <c r="K56" s="926"/>
      <c r="L56" s="926">
        <f>IFERROR(IF(OR(INDEX('Criteria-Status-Tabel'!$A$5:$K$128,MATCH("2-"&amp;'Invulscherm 1 - Weging'!$A56,'Criteria-Status-Tabel'!$A$5:$A$128,0),MATCH(10*$S$15+$S$14,'Criteria-Status-Tabel'!$A$5:$K$5,0))="relevant",INDEX('Criteria-Status-Tabel'!$A$5:$K$128,MATCH("2-"&amp;'Invulscherm 1 - Weging'!$A56,'Criteria-Status-Tabel'!$A$5:$A$128,0),MATCH(10*$S$15+$S$14,'Criteria-Status-Tabel'!$A$5:$K$5,0))="verplicht")=TRUE,2,IF(INDEX('Criteria-Status-Tabel'!$A$5:$K$128,MATCH("2-"&amp;'Invulscherm 1 - Weging'!$A56,'Criteria-Status-Tabel'!$A$5:$A$128,0),MATCH(10*$S$15+$S$14,'Criteria-Status-Tabel'!$A$5:$K$5,0))="extra belangrijk",3,1)),"1")</f>
        <v>2</v>
      </c>
      <c r="M56" s="78"/>
      <c r="N56" s="147"/>
      <c r="O56" s="926"/>
      <c r="P56" s="926">
        <f>IFERROR(IF(OR(INDEX('Criteria-Status-Tabel'!$A$5:$K$128,MATCH("2-"&amp;'Invulscherm 1 - Weging'!$A56,'Criteria-Status-Tabel'!$A$5:$A$128,0),MATCH(10*$S$15+$S$14,'Criteria-Status-Tabel'!$A$5:$K$5,0))="relevant",INDEX('Criteria-Status-Tabel'!$A$5:$K$128,MATCH("2-"&amp;'Invulscherm 1 - Weging'!$A56,'Criteria-Status-Tabel'!$A$5:$A$128,0),MATCH(10*$S$15+$S$14,'Criteria-Status-Tabel'!$A$5:$K$5,0))="verplicht")=TRUE,2,IF(INDEX('Criteria-Status-Tabel'!$A$5:$K$128,MATCH("2-"&amp;'Invulscherm 1 - Weging'!$A56,'Criteria-Status-Tabel'!$A$5:$A$128,0),MATCH(10*$S$15+$S$14,'Criteria-Status-Tabel'!$A$5:$K$5,0))="extra belangrijk",3,1)),"1")</f>
        <v>2</v>
      </c>
      <c r="Q56" s="926">
        <f t="shared" si="14"/>
        <v>0</v>
      </c>
      <c r="R56" s="926">
        <f t="shared" si="15"/>
        <v>0</v>
      </c>
      <c r="S56" s="895"/>
      <c r="T56" s="953"/>
      <c r="U56" s="700"/>
      <c r="V56" s="699">
        <f>SUM($U$46+$V$46)/SUM($K$48:$L$57)</f>
        <v>0.57692307692307687</v>
      </c>
      <c r="W56" s="103"/>
    </row>
    <row r="57" spans="1:23" s="35" customFormat="1" ht="15.75" thickBot="1" x14ac:dyDescent="0.3">
      <c r="A57" s="571" t="s">
        <v>536</v>
      </c>
      <c r="B57" s="453"/>
      <c r="C57" s="453" t="s">
        <v>294</v>
      </c>
      <c r="D57" s="458"/>
      <c r="E57" s="1188"/>
      <c r="F57" s="1189"/>
      <c r="G57" s="458"/>
      <c r="H57" s="910" t="str">
        <f t="shared" ref="H57" si="22">IF(L57=1,"minder belangrijk",IF(L57=2,"relevant",IF(L57=3,"extra belangrijk")))</f>
        <v>extra belangrijk</v>
      </c>
      <c r="I57" s="955">
        <f>IF(L57=1,V57,IF(L57=2,V57*2,IF(L57=3,V57*3)))</f>
        <v>1.7307692307692306</v>
      </c>
      <c r="J57" s="91"/>
      <c r="K57" s="926"/>
      <c r="L57" s="926">
        <f>IFERROR(IF(OR(INDEX('Criteria-Status-Tabel'!$A$5:$K$128,MATCH("2-"&amp;'Invulscherm 1 - Weging'!$A57,'Criteria-Status-Tabel'!$A$5:$A$128,0),MATCH(10*$S$15+$S$14,'Criteria-Status-Tabel'!$A$5:$K$5,0))="relevant",INDEX('Criteria-Status-Tabel'!$A$5:$K$128,MATCH("2-"&amp;'Invulscherm 1 - Weging'!$A57,'Criteria-Status-Tabel'!$A$5:$A$128,0),MATCH(10*$S$15+$S$14,'Criteria-Status-Tabel'!$A$5:$K$5,0))="verplicht")=TRUE,2,IF(INDEX('Criteria-Status-Tabel'!$A$5:$K$128,MATCH("2-"&amp;'Invulscherm 1 - Weging'!$A57,'Criteria-Status-Tabel'!$A$5:$A$128,0),MATCH(10*$S$15+$S$14,'Criteria-Status-Tabel'!$A$5:$K$5,0))="extra belangrijk",3,1)),"1")</f>
        <v>3</v>
      </c>
      <c r="M57" s="78"/>
      <c r="N57" s="147"/>
      <c r="O57" s="926"/>
      <c r="P57" s="926">
        <f>IFERROR(IF(OR(INDEX('Criteria-Status-Tabel'!$A$5:$K$128,MATCH("2-"&amp;'Invulscherm 1 - Weging'!$A57,'Criteria-Status-Tabel'!$A$5:$A$128,0),MATCH(10*$S$15+$S$14,'Criteria-Status-Tabel'!$A$5:$K$5,0))="relevant",INDEX('Criteria-Status-Tabel'!$A$5:$K$128,MATCH("2-"&amp;'Invulscherm 1 - Weging'!$A57,'Criteria-Status-Tabel'!$A$5:$A$128,0),MATCH(10*$S$15+$S$14,'Criteria-Status-Tabel'!$A$5:$K$5,0))="verplicht")=TRUE,2,IF(INDEX('Criteria-Status-Tabel'!$A$5:$K$128,MATCH("2-"&amp;'Invulscherm 1 - Weging'!$A57,'Criteria-Status-Tabel'!$A$5:$A$128,0),MATCH(10*$S$15+$S$14,'Criteria-Status-Tabel'!$A$5:$K$5,0))="extra belangrijk",3,1)),"1")</f>
        <v>3</v>
      </c>
      <c r="Q57" s="926">
        <f t="shared" si="14"/>
        <v>0</v>
      </c>
      <c r="R57" s="926">
        <f t="shared" si="15"/>
        <v>0</v>
      </c>
      <c r="S57" s="895"/>
      <c r="T57" s="954"/>
      <c r="U57" s="700"/>
      <c r="V57" s="699">
        <f>SUM($U$46+$V$46)/SUM($K$48:$L$57)</f>
        <v>0.57692307692307687</v>
      </c>
      <c r="W57" s="103" t="s">
        <v>489</v>
      </c>
    </row>
    <row r="58" spans="1:23" s="239" customFormat="1" ht="15" customHeight="1" x14ac:dyDescent="0.25">
      <c r="A58" s="1454" t="s">
        <v>112</v>
      </c>
      <c r="B58" s="1456" t="s">
        <v>321</v>
      </c>
      <c r="C58" s="1457"/>
      <c r="D58" s="1460" t="str">
        <f>IF(SUM(Q61:R68)=0,"U heeft nog geen wijzigingen in dit thema doorgevoerd",IF(SUM(Q61:R68)=1,"Let op! U kunt nog 2 wijziging binnen dit thema doorvoeren",IF(SUM(Q61:R68)=2,"Let op! U kunt nog 1 wijziging voor dit thema doorvoeren",IF(SUM(Q61:R68)=3,"LET OP! U mag geen wijzigingen meer doorvoeren binnen dit thema","STOP! U heeft te veel wijzigingen doorgevoerd. Klik op de knop 'basiswaarden' om te resetten"))))</f>
        <v>U heeft nog geen wijzigingen in dit thema doorgevoerd</v>
      </c>
      <c r="E58" s="1461"/>
      <c r="F58" s="1461"/>
      <c r="G58" s="1461"/>
      <c r="H58" s="1461"/>
      <c r="I58" s="1462"/>
      <c r="J58" s="1452">
        <f>SUM(I59+F59)</f>
        <v>14.999999999999998</v>
      </c>
      <c r="K58" s="926"/>
      <c r="L58" s="926"/>
      <c r="M58" s="78"/>
      <c r="N58" s="1183"/>
      <c r="O58" s="926"/>
      <c r="P58" s="926"/>
      <c r="Q58" s="926"/>
      <c r="R58" s="926"/>
      <c r="S58" s="895"/>
      <c r="T58" s="954"/>
      <c r="U58" s="700"/>
      <c r="V58" s="699"/>
      <c r="W58" s="103"/>
    </row>
    <row r="59" spans="1:23" s="35" customFormat="1" ht="30" customHeight="1" thickBot="1" x14ac:dyDescent="0.3">
      <c r="A59" s="1455"/>
      <c r="B59" s="1458"/>
      <c r="C59" s="1459"/>
      <c r="D59" s="1184"/>
      <c r="E59" s="1184"/>
      <c r="F59" s="1185">
        <f>SUM(F61:F68)</f>
        <v>8.0357142857142847</v>
      </c>
      <c r="G59" s="1186"/>
      <c r="H59" s="1186"/>
      <c r="I59" s="1187">
        <f>SUM(I61:I68)</f>
        <v>6.9642857142857135</v>
      </c>
      <c r="J59" s="1453"/>
      <c r="K59" s="926"/>
      <c r="L59" s="926"/>
      <c r="M59" s="76"/>
      <c r="N59" s="190"/>
      <c r="O59" s="926"/>
      <c r="P59" s="926"/>
      <c r="Q59" s="926">
        <f t="shared" ref="Q59:Q68" si="23">IF(K59&lt;&gt;O59,1,0)</f>
        <v>0</v>
      </c>
      <c r="R59" s="926">
        <f t="shared" ref="R59:R68" si="24">IF(L59&lt;&gt;P59,1,0)</f>
        <v>0</v>
      </c>
      <c r="S59" s="895"/>
      <c r="T59" s="952"/>
      <c r="U59" s="702">
        <v>5</v>
      </c>
      <c r="V59" s="702">
        <v>10</v>
      </c>
      <c r="W59" s="953"/>
    </row>
    <row r="60" spans="1:23" s="35" customFormat="1" x14ac:dyDescent="0.25">
      <c r="A60" s="373" t="s">
        <v>113</v>
      </c>
      <c r="B60" s="374" t="s">
        <v>295</v>
      </c>
      <c r="C60" s="374"/>
      <c r="D60" s="430"/>
      <c r="E60" s="431"/>
      <c r="F60" s="377"/>
      <c r="G60" s="430"/>
      <c r="H60" s="431"/>
      <c r="I60" s="432"/>
      <c r="J60" s="1408"/>
      <c r="K60" s="926"/>
      <c r="L60" s="926"/>
      <c r="M60" s="78"/>
      <c r="N60" s="84"/>
      <c r="O60" s="926"/>
      <c r="P60" s="926"/>
      <c r="Q60" s="926">
        <f t="shared" si="23"/>
        <v>0</v>
      </c>
      <c r="R60" s="926">
        <f t="shared" si="24"/>
        <v>0</v>
      </c>
      <c r="S60" s="895"/>
      <c r="T60" s="103"/>
      <c r="U60" s="700"/>
      <c r="V60" s="699"/>
      <c r="W60" s="103"/>
    </row>
    <row r="61" spans="1:23" s="239" customFormat="1" x14ac:dyDescent="0.25">
      <c r="A61" s="438" t="s">
        <v>350</v>
      </c>
      <c r="B61" s="438" t="s">
        <v>408</v>
      </c>
      <c r="C61" s="438"/>
      <c r="D61" s="439"/>
      <c r="E61" s="440" t="str">
        <f t="shared" ref="E61:E64" si="25">IF(K61=2,"verplicht","extra belangrijk")</f>
        <v>extra belangrijk</v>
      </c>
      <c r="F61" s="441">
        <f>IF(K61=1,U61,IF(K61=2,U61*2,IF(K61=3,U61*3)))</f>
        <v>1.6071428571428572</v>
      </c>
      <c r="G61" s="439"/>
      <c r="H61" s="1120" t="str">
        <f t="shared" ref="H61:H64" si="26">IF(L61=1,"minder belangrijk",IF(L61=2,"relevant",IF(L61=3,"extra belangrijk")))</f>
        <v>extra belangrijk</v>
      </c>
      <c r="I61" s="441">
        <f>IF(L61=1,V61,IF(L61=2,V61*2,IF(L61=3,V61*3)))</f>
        <v>1.6071428571428572</v>
      </c>
      <c r="J61" s="1408"/>
      <c r="K61" s="926">
        <f>IFERROR(IF(OR(INDEX('Criteria-Status-Tabel'!$A$5:$K$128,MATCH("1-"&amp;'Invulscherm 1 - Weging'!$A61,'Criteria-Status-Tabel'!$A$5:$A$128,0),MATCH(10*$S$15+$S$14,'Criteria-Status-Tabel'!$A$5:$K$5,0))="relevant",INDEX('Criteria-Status-Tabel'!$A$5:$K$128,MATCH("1-"&amp;'Invulscherm 1 - Weging'!$A61,'Criteria-Status-Tabel'!$A$5:$A$128,0),MATCH(10*$S$15+$S$14,'Criteria-Status-Tabel'!$A$5:$K$5,0))="verplicht")=TRUE,2,IF(INDEX('Criteria-Status-Tabel'!$A$5:$K$128,MATCH("1-"&amp;'Invulscherm 1 - Weging'!$A61,'Criteria-Status-Tabel'!$A$5:$A$128,0),MATCH(10*$S$15+$S$14,'Criteria-Status-Tabel'!$A$5:$K$5,0))="extra belangrijk",3,1)),"1")</f>
        <v>3</v>
      </c>
      <c r="L61" s="926">
        <f>IFERROR(IF(OR(INDEX('Criteria-Status-Tabel'!$A$5:$K$128,MATCH("2-"&amp;'Invulscherm 1 - Weging'!$A61,'Criteria-Status-Tabel'!$A$5:$A$128,0),MATCH(10*$S$15+$S$14,'Criteria-Status-Tabel'!$A$5:$K$5,0))="relevant",INDEX('Criteria-Status-Tabel'!$A$5:$K$128,MATCH("2-"&amp;'Invulscherm 1 - Weging'!$A61,'Criteria-Status-Tabel'!$A$5:$A$128,0),MATCH(10*$S$15+$S$14,'Criteria-Status-Tabel'!$A$5:$K$5,0))="verplicht")=TRUE,2,IF(INDEX('Criteria-Status-Tabel'!$A$5:$K$128,MATCH("2-"&amp;'Invulscherm 1 - Weging'!$A61,'Criteria-Status-Tabel'!$A$5:$A$128,0),MATCH(10*$S$15+$S$14,'Criteria-Status-Tabel'!$A$5:$K$5,0))="extra belangrijk",3,1)),"1")</f>
        <v>3</v>
      </c>
      <c r="M61" s="78"/>
      <c r="N61" s="201"/>
      <c r="O61" s="926">
        <f>IFERROR(IF(OR(INDEX('Criteria-Status-Tabel'!$A$5:$K$128,MATCH("1-"&amp;'Invulscherm 1 - Weging'!$A61,'Criteria-Status-Tabel'!$A$5:$A$128,0),MATCH(10*$S$15+$S$14,'Criteria-Status-Tabel'!$A$5:$K$5,0))="relevant",INDEX('Criteria-Status-Tabel'!$A$5:$K$128,MATCH("1-"&amp;'Invulscherm 1 - Weging'!$A61,'Criteria-Status-Tabel'!$A$5:$A$128,0),MATCH(10*$S$15+$S$14,'Criteria-Status-Tabel'!$A$5:$K$5,0))="verplicht")=TRUE,2,IF(INDEX('Criteria-Status-Tabel'!$A$5:$K$128,MATCH("1-"&amp;'Invulscherm 1 - Weging'!$A61,'Criteria-Status-Tabel'!$A$5:$A$128,0),MATCH(10*$S$15+$S$14,'Criteria-Status-Tabel'!$A$5:$K$5,0))="extra belangrijk",3,1)),"1")</f>
        <v>3</v>
      </c>
      <c r="P61" s="926">
        <f>IFERROR(IF(OR(INDEX('Criteria-Status-Tabel'!$A$5:$K$128,MATCH("2-"&amp;'Invulscherm 1 - Weging'!$A61,'Criteria-Status-Tabel'!$A$5:$A$128,0),MATCH(10*$S$15+$S$14,'Criteria-Status-Tabel'!$A$5:$K$5,0))="relevant",INDEX('Criteria-Status-Tabel'!$A$5:$K$128,MATCH("2-"&amp;'Invulscherm 1 - Weging'!$A61,'Criteria-Status-Tabel'!$A$5:$A$128,0),MATCH(10*$S$15+$S$14,'Criteria-Status-Tabel'!$A$5:$K$5,0))="verplicht")=TRUE,2,IF(INDEX('Criteria-Status-Tabel'!$A$5:$K$128,MATCH("2-"&amp;'Invulscherm 1 - Weging'!$A61,'Criteria-Status-Tabel'!$A$5:$A$128,0),MATCH(10*$S$15+$S$14,'Criteria-Status-Tabel'!$A$5:$K$5,0))="extra belangrijk",3,1)),"1")</f>
        <v>3</v>
      </c>
      <c r="Q61" s="926">
        <f t="shared" si="23"/>
        <v>0</v>
      </c>
      <c r="R61" s="926">
        <f t="shared" si="24"/>
        <v>0</v>
      </c>
      <c r="S61" s="895"/>
      <c r="T61" s="103"/>
      <c r="U61" s="699">
        <f>SUM(15)/(SUM($K$61:$L$68))</f>
        <v>0.5357142857142857</v>
      </c>
      <c r="V61" s="699">
        <f t="shared" ref="U61:V68" si="27">SUM(15)/(SUM($K$61:$L$68))</f>
        <v>0.5357142857142857</v>
      </c>
      <c r="W61" s="103"/>
    </row>
    <row r="62" spans="1:23" s="239" customFormat="1" x14ac:dyDescent="0.25">
      <c r="A62" s="438" t="s">
        <v>351</v>
      </c>
      <c r="B62" s="438" t="s">
        <v>348</v>
      </c>
      <c r="C62" s="438"/>
      <c r="D62" s="439"/>
      <c r="E62" s="440" t="str">
        <f t="shared" si="25"/>
        <v>extra belangrijk</v>
      </c>
      <c r="F62" s="441">
        <f>IF(K62=1,U62,IF(K62=2,U62*2,IF(K62=3,U62*3)))</f>
        <v>1.6071428571428572</v>
      </c>
      <c r="G62" s="439"/>
      <c r="H62" s="1120" t="str">
        <f t="shared" si="26"/>
        <v>relevant</v>
      </c>
      <c r="I62" s="441">
        <f>IF(L62=1,V62,IF(L62=2,V62*2,IF(L62=3,V62*3)))</f>
        <v>1.0714285714285714</v>
      </c>
      <c r="J62" s="1408"/>
      <c r="K62" s="926">
        <f>IFERROR(IF(OR(INDEX('Criteria-Status-Tabel'!$A$5:$K$128,MATCH("1-"&amp;'Invulscherm 1 - Weging'!$A62,'Criteria-Status-Tabel'!$A$5:$A$128,0),MATCH(10*$S$15+$S$14,'Criteria-Status-Tabel'!$A$5:$K$5,0))="relevant",INDEX('Criteria-Status-Tabel'!$A$5:$K$128,MATCH("1-"&amp;'Invulscherm 1 - Weging'!$A62,'Criteria-Status-Tabel'!$A$5:$A$128,0),MATCH(10*$S$15+$S$14,'Criteria-Status-Tabel'!$A$5:$K$5,0))="verplicht")=TRUE,2,IF(INDEX('Criteria-Status-Tabel'!$A$5:$K$128,MATCH("1-"&amp;'Invulscherm 1 - Weging'!$A62,'Criteria-Status-Tabel'!$A$5:$A$128,0),MATCH(10*$S$15+$S$14,'Criteria-Status-Tabel'!$A$5:$K$5,0))="extra belangrijk",3,1)),"1")</f>
        <v>3</v>
      </c>
      <c r="L62" s="926">
        <f>IFERROR(IF(OR(INDEX('Criteria-Status-Tabel'!$A$5:$K$128,MATCH("2-"&amp;'Invulscherm 1 - Weging'!$A62,'Criteria-Status-Tabel'!$A$5:$A$128,0),MATCH(10*$S$15+$S$14,'Criteria-Status-Tabel'!$A$5:$K$5,0))="relevant",INDEX('Criteria-Status-Tabel'!$A$5:$K$128,MATCH("2-"&amp;'Invulscherm 1 - Weging'!$A62,'Criteria-Status-Tabel'!$A$5:$A$128,0),MATCH(10*$S$15+$S$14,'Criteria-Status-Tabel'!$A$5:$K$5,0))="verplicht")=TRUE,2,IF(INDEX('Criteria-Status-Tabel'!$A$5:$K$128,MATCH("2-"&amp;'Invulscherm 1 - Weging'!$A62,'Criteria-Status-Tabel'!$A$5:$A$128,0),MATCH(10*$S$15+$S$14,'Criteria-Status-Tabel'!$A$5:$K$5,0))="extra belangrijk",3,1)),"1")</f>
        <v>2</v>
      </c>
      <c r="M62" s="78"/>
      <c r="N62" s="201"/>
      <c r="O62" s="926">
        <f>IFERROR(IF(OR(INDEX('Criteria-Status-Tabel'!$A$5:$K$128,MATCH("1-"&amp;'Invulscherm 1 - Weging'!$A62,'Criteria-Status-Tabel'!$A$5:$A$128,0),MATCH(10*$S$15+$S$14,'Criteria-Status-Tabel'!$A$5:$K$5,0))="relevant",INDEX('Criteria-Status-Tabel'!$A$5:$K$128,MATCH("1-"&amp;'Invulscherm 1 - Weging'!$A62,'Criteria-Status-Tabel'!$A$5:$A$128,0),MATCH(10*$S$15+$S$14,'Criteria-Status-Tabel'!$A$5:$K$5,0))="verplicht")=TRUE,2,IF(INDEX('Criteria-Status-Tabel'!$A$5:$K$128,MATCH("1-"&amp;'Invulscherm 1 - Weging'!$A62,'Criteria-Status-Tabel'!$A$5:$A$128,0),MATCH(10*$S$15+$S$14,'Criteria-Status-Tabel'!$A$5:$K$5,0))="extra belangrijk",3,1)),"1")</f>
        <v>3</v>
      </c>
      <c r="P62" s="926">
        <f>IFERROR(IF(OR(INDEX('Criteria-Status-Tabel'!$A$5:$K$128,MATCH("2-"&amp;'Invulscherm 1 - Weging'!$A62,'Criteria-Status-Tabel'!$A$5:$A$128,0),MATCH(10*$S$15+$S$14,'Criteria-Status-Tabel'!$A$5:$K$5,0))="relevant",INDEX('Criteria-Status-Tabel'!$A$5:$K$128,MATCH("2-"&amp;'Invulscherm 1 - Weging'!$A62,'Criteria-Status-Tabel'!$A$5:$A$128,0),MATCH(10*$S$15+$S$14,'Criteria-Status-Tabel'!$A$5:$K$5,0))="verplicht")=TRUE,2,IF(INDEX('Criteria-Status-Tabel'!$A$5:$K$128,MATCH("2-"&amp;'Invulscherm 1 - Weging'!$A62,'Criteria-Status-Tabel'!$A$5:$A$128,0),MATCH(10*$S$15+$S$14,'Criteria-Status-Tabel'!$A$5:$K$5,0))="extra belangrijk",3,1)),"1")</f>
        <v>2</v>
      </c>
      <c r="Q62" s="926">
        <f t="shared" si="23"/>
        <v>0</v>
      </c>
      <c r="R62" s="926">
        <f t="shared" si="24"/>
        <v>0</v>
      </c>
      <c r="S62" s="895"/>
      <c r="T62" s="103"/>
      <c r="U62" s="699">
        <f t="shared" si="27"/>
        <v>0.5357142857142857</v>
      </c>
      <c r="V62" s="699">
        <f t="shared" si="27"/>
        <v>0.5357142857142857</v>
      </c>
      <c r="W62" s="103"/>
    </row>
    <row r="63" spans="1:23" s="35" customFormat="1" x14ac:dyDescent="0.25">
      <c r="A63" s="436" t="s">
        <v>480</v>
      </c>
      <c r="B63" s="436" t="s">
        <v>347</v>
      </c>
      <c r="C63" s="436"/>
      <c r="D63" s="437"/>
      <c r="E63" s="440" t="str">
        <f t="shared" si="25"/>
        <v>verplicht</v>
      </c>
      <c r="F63" s="441">
        <f>IF(K63=1,U63,IF(K63=2,U63*2,IF(K63=3,U63*3)))</f>
        <v>1.0714285714285714</v>
      </c>
      <c r="G63" s="437"/>
      <c r="H63" s="1120" t="str">
        <f t="shared" si="26"/>
        <v>relevant</v>
      </c>
      <c r="I63" s="441">
        <f>IF(L63=1,V63,IF(L63=2,V63*2,IF(L63=3,V63*3)))</f>
        <v>1.0714285714285714</v>
      </c>
      <c r="J63" s="1408"/>
      <c r="K63" s="926">
        <f>IFERROR(IF(OR(INDEX('Criteria-Status-Tabel'!$A$5:$K$128,MATCH("1-"&amp;'Invulscherm 1 - Weging'!$A63,'Criteria-Status-Tabel'!$A$5:$A$128,0),MATCH(10*$S$15+$S$14,'Criteria-Status-Tabel'!$A$5:$K$5,0))="relevant",INDEX('Criteria-Status-Tabel'!$A$5:$K$128,MATCH("1-"&amp;'Invulscherm 1 - Weging'!$A63,'Criteria-Status-Tabel'!$A$5:$A$128,0),MATCH(10*$S$15+$S$14,'Criteria-Status-Tabel'!$A$5:$K$5,0))="verplicht")=TRUE,2,IF(INDEX('Criteria-Status-Tabel'!$A$5:$K$128,MATCH("1-"&amp;'Invulscherm 1 - Weging'!$A63,'Criteria-Status-Tabel'!$A$5:$A$128,0),MATCH(10*$S$15+$S$14,'Criteria-Status-Tabel'!$A$5:$K$5,0))="extra belangrijk",3,1)),"1")</f>
        <v>2</v>
      </c>
      <c r="L63" s="926">
        <f>IFERROR(IF(OR(INDEX('Criteria-Status-Tabel'!$A$5:$K$128,MATCH("2-"&amp;'Invulscherm 1 - Weging'!$A63,'Criteria-Status-Tabel'!$A$5:$A$128,0),MATCH(10*$S$15+$S$14,'Criteria-Status-Tabel'!$A$5:$K$5,0))="relevant",INDEX('Criteria-Status-Tabel'!$A$5:$K$128,MATCH("2-"&amp;'Invulscherm 1 - Weging'!$A63,'Criteria-Status-Tabel'!$A$5:$A$128,0),MATCH(10*$S$15+$S$14,'Criteria-Status-Tabel'!$A$5:$K$5,0))="verplicht")=TRUE,2,IF(INDEX('Criteria-Status-Tabel'!$A$5:$K$128,MATCH("2-"&amp;'Invulscherm 1 - Weging'!$A63,'Criteria-Status-Tabel'!$A$5:$A$128,0),MATCH(10*$S$15+$S$14,'Criteria-Status-Tabel'!$A$5:$K$5,0))="extra belangrijk",3,1)),"1")</f>
        <v>2</v>
      </c>
      <c r="M63" s="78"/>
      <c r="N63" s="209"/>
      <c r="O63" s="926">
        <f>IFERROR(IF(OR(INDEX('Criteria-Status-Tabel'!$A$5:$K$128,MATCH("1-"&amp;'Invulscherm 1 - Weging'!$A63,'Criteria-Status-Tabel'!$A$5:$A$128,0),MATCH(10*$S$15+$S$14,'Criteria-Status-Tabel'!$A$5:$K$5,0))="relevant",INDEX('Criteria-Status-Tabel'!$A$5:$K$128,MATCH("1-"&amp;'Invulscherm 1 - Weging'!$A63,'Criteria-Status-Tabel'!$A$5:$A$128,0),MATCH(10*$S$15+$S$14,'Criteria-Status-Tabel'!$A$5:$K$5,0))="verplicht")=TRUE,2,IF(INDEX('Criteria-Status-Tabel'!$A$5:$K$128,MATCH("1-"&amp;'Invulscherm 1 - Weging'!$A63,'Criteria-Status-Tabel'!$A$5:$A$128,0),MATCH(10*$S$15+$S$14,'Criteria-Status-Tabel'!$A$5:$K$5,0))="extra belangrijk",3,1)),"1")</f>
        <v>2</v>
      </c>
      <c r="P63" s="926">
        <f>IFERROR(IF(OR(INDEX('Criteria-Status-Tabel'!$A$5:$K$128,MATCH("2-"&amp;'Invulscherm 1 - Weging'!$A63,'Criteria-Status-Tabel'!$A$5:$A$128,0),MATCH(10*$S$15+$S$14,'Criteria-Status-Tabel'!$A$5:$K$5,0))="relevant",INDEX('Criteria-Status-Tabel'!$A$5:$K$128,MATCH("2-"&amp;'Invulscherm 1 - Weging'!$A63,'Criteria-Status-Tabel'!$A$5:$A$128,0),MATCH(10*$S$15+$S$14,'Criteria-Status-Tabel'!$A$5:$K$5,0))="verplicht")=TRUE,2,IF(INDEX('Criteria-Status-Tabel'!$A$5:$K$128,MATCH("2-"&amp;'Invulscherm 1 - Weging'!$A63,'Criteria-Status-Tabel'!$A$5:$A$128,0),MATCH(10*$S$15+$S$14,'Criteria-Status-Tabel'!$A$5:$K$5,0))="extra belangrijk",3,1)),"1")</f>
        <v>2</v>
      </c>
      <c r="Q63" s="926">
        <f t="shared" si="23"/>
        <v>0</v>
      </c>
      <c r="R63" s="926">
        <f t="shared" si="24"/>
        <v>0</v>
      </c>
      <c r="S63" s="895">
        <f>IF($S$15=1,2,1)</f>
        <v>2</v>
      </c>
      <c r="T63" s="103"/>
      <c r="U63" s="699">
        <f t="shared" si="27"/>
        <v>0.5357142857142857</v>
      </c>
      <c r="V63" s="699">
        <f t="shared" si="27"/>
        <v>0.5357142857142857</v>
      </c>
      <c r="W63" s="103" t="s">
        <v>504</v>
      </c>
    </row>
    <row r="64" spans="1:23" s="239" customFormat="1" x14ac:dyDescent="0.25">
      <c r="A64" s="438" t="s">
        <v>545</v>
      </c>
      <c r="B64" s="438" t="s">
        <v>544</v>
      </c>
      <c r="C64" s="438"/>
      <c r="D64" s="439"/>
      <c r="E64" s="440" t="str">
        <f t="shared" si="25"/>
        <v>verplicht</v>
      </c>
      <c r="F64" s="441">
        <f>IF(K64=1,U64,IF(K64=2,U64*2,IF(K64=3,U64*3)))</f>
        <v>1.0714285714285714</v>
      </c>
      <c r="G64" s="439"/>
      <c r="H64" s="1120" t="str">
        <f t="shared" si="26"/>
        <v>relevant</v>
      </c>
      <c r="I64" s="441">
        <f>IF(L64=1,V64,IF(L64=2,V64*2,IF(L64=3,V64*3)))</f>
        <v>1.0714285714285714</v>
      </c>
      <c r="J64" s="1408"/>
      <c r="K64" s="926">
        <f>IFERROR(IF(OR(INDEX('Criteria-Status-Tabel'!$A$5:$K$128,MATCH("1-"&amp;'Invulscherm 1 - Weging'!$A64,'Criteria-Status-Tabel'!$A$5:$A$128,0),MATCH(10*$S$15+$S$14,'Criteria-Status-Tabel'!$A$5:$K$5,0))="relevant",INDEX('Criteria-Status-Tabel'!$A$5:$K$128,MATCH("1-"&amp;'Invulscherm 1 - Weging'!$A64,'Criteria-Status-Tabel'!$A$5:$A$128,0),MATCH(10*$S$15+$S$14,'Criteria-Status-Tabel'!$A$5:$K$5,0))="verplicht")=TRUE,2,IF(INDEX('Criteria-Status-Tabel'!$A$5:$K$128,MATCH("1-"&amp;'Invulscherm 1 - Weging'!$A64,'Criteria-Status-Tabel'!$A$5:$A$128,0),MATCH(10*$S$15+$S$14,'Criteria-Status-Tabel'!$A$5:$K$5,0))="extra belangrijk",3,1)),"1")</f>
        <v>2</v>
      </c>
      <c r="L64" s="926">
        <f>IFERROR(IF(OR(INDEX('Criteria-Status-Tabel'!$A$5:$K$128,MATCH("2-"&amp;'Invulscherm 1 - Weging'!$A64,'Criteria-Status-Tabel'!$A$5:$A$128,0),MATCH(10*$S$15+$S$14,'Criteria-Status-Tabel'!$A$5:$K$5,0))="relevant",INDEX('Criteria-Status-Tabel'!$A$5:$K$128,MATCH("2-"&amp;'Invulscherm 1 - Weging'!$A64,'Criteria-Status-Tabel'!$A$5:$A$128,0),MATCH(10*$S$15+$S$14,'Criteria-Status-Tabel'!$A$5:$K$5,0))="verplicht")=TRUE,2,IF(INDEX('Criteria-Status-Tabel'!$A$5:$K$128,MATCH("2-"&amp;'Invulscherm 1 - Weging'!$A64,'Criteria-Status-Tabel'!$A$5:$A$128,0),MATCH(10*$S$15+$S$14,'Criteria-Status-Tabel'!$A$5:$K$5,0))="extra belangrijk",3,1)),"1")</f>
        <v>2</v>
      </c>
      <c r="M64" s="78"/>
      <c r="N64" s="201"/>
      <c r="O64" s="926">
        <f>IFERROR(IF(OR(INDEX('Criteria-Status-Tabel'!$A$5:$K$128,MATCH("1-"&amp;'Invulscherm 1 - Weging'!$A64,'Criteria-Status-Tabel'!$A$5:$A$128,0),MATCH(10*$S$15+$S$14,'Criteria-Status-Tabel'!$A$5:$K$5,0))="relevant",INDEX('Criteria-Status-Tabel'!$A$5:$K$128,MATCH("1-"&amp;'Invulscherm 1 - Weging'!$A64,'Criteria-Status-Tabel'!$A$5:$A$128,0),MATCH(10*$S$15+$S$14,'Criteria-Status-Tabel'!$A$5:$K$5,0))="verplicht")=TRUE,2,IF(INDEX('Criteria-Status-Tabel'!$A$5:$K$128,MATCH("1-"&amp;'Invulscherm 1 - Weging'!$A64,'Criteria-Status-Tabel'!$A$5:$A$128,0),MATCH(10*$S$15+$S$14,'Criteria-Status-Tabel'!$A$5:$K$5,0))="extra belangrijk",3,1)),"1")</f>
        <v>2</v>
      </c>
      <c r="P64" s="926">
        <f>IFERROR(IF(OR(INDEX('Criteria-Status-Tabel'!$A$5:$K$128,MATCH("2-"&amp;'Invulscherm 1 - Weging'!$A64,'Criteria-Status-Tabel'!$A$5:$A$128,0),MATCH(10*$S$15+$S$14,'Criteria-Status-Tabel'!$A$5:$K$5,0))="relevant",INDEX('Criteria-Status-Tabel'!$A$5:$K$128,MATCH("2-"&amp;'Invulscherm 1 - Weging'!$A64,'Criteria-Status-Tabel'!$A$5:$A$128,0),MATCH(10*$S$15+$S$14,'Criteria-Status-Tabel'!$A$5:$K$5,0))="verplicht")=TRUE,2,IF(INDEX('Criteria-Status-Tabel'!$A$5:$K$128,MATCH("2-"&amp;'Invulscherm 1 - Weging'!$A64,'Criteria-Status-Tabel'!$A$5:$A$128,0),MATCH(10*$S$15+$S$14,'Criteria-Status-Tabel'!$A$5:$K$5,0))="extra belangrijk",3,1)),"1")</f>
        <v>2</v>
      </c>
      <c r="Q64" s="926">
        <f t="shared" si="23"/>
        <v>0</v>
      </c>
      <c r="R64" s="926">
        <f t="shared" si="24"/>
        <v>0</v>
      </c>
      <c r="S64" s="895"/>
      <c r="T64" s="103"/>
      <c r="U64" s="699">
        <f t="shared" si="27"/>
        <v>0.5357142857142857</v>
      </c>
      <c r="V64" s="699">
        <f t="shared" si="27"/>
        <v>0.5357142857142857</v>
      </c>
      <c r="W64" s="103"/>
    </row>
    <row r="65" spans="1:23" s="239" customFormat="1" x14ac:dyDescent="0.25">
      <c r="A65" s="108" t="s">
        <v>114</v>
      </c>
      <c r="B65" s="81" t="s">
        <v>296</v>
      </c>
      <c r="C65" s="81"/>
      <c r="D65" s="349"/>
      <c r="E65" s="350"/>
      <c r="F65" s="347"/>
      <c r="G65" s="349"/>
      <c r="H65" s="350"/>
      <c r="I65" s="351"/>
      <c r="J65" s="1408"/>
      <c r="K65" s="926"/>
      <c r="L65" s="926"/>
      <c r="M65" s="78"/>
      <c r="N65" s="84"/>
      <c r="O65" s="926"/>
      <c r="P65" s="926"/>
      <c r="Q65" s="926">
        <f t="shared" si="23"/>
        <v>0</v>
      </c>
      <c r="R65" s="926">
        <f t="shared" si="24"/>
        <v>0</v>
      </c>
      <c r="S65" s="895"/>
      <c r="T65" s="103"/>
      <c r="U65" s="699"/>
      <c r="V65" s="699"/>
      <c r="W65" s="103"/>
    </row>
    <row r="66" spans="1:23" s="35" customFormat="1" x14ac:dyDescent="0.25">
      <c r="A66" s="438" t="s">
        <v>487</v>
      </c>
      <c r="B66" s="438" t="s">
        <v>296</v>
      </c>
      <c r="C66" s="438"/>
      <c r="D66" s="439"/>
      <c r="E66" s="442" t="str">
        <f t="shared" ref="E66" si="28">IF(K66=1,"minder belangrijk",IF(K66=2,"relevant",IF(K66=3,"extra belangrijk")))</f>
        <v>extra belangrijk</v>
      </c>
      <c r="F66" s="443">
        <f>IF(K66=1,U66,IF(K66=2,U66*2,IF(K66=3,U66*3)))</f>
        <v>1.6071428571428572</v>
      </c>
      <c r="G66" s="439"/>
      <c r="H66" s="1120" t="str">
        <f t="shared" ref="H66" si="29">IF(L66=1,"minder belangrijk",IF(L66=2,"relevant",IF(L66=3,"extra belangrijk")))</f>
        <v>relevant</v>
      </c>
      <c r="I66" s="441">
        <f>IF(L66=1,V66,IF(L66=2,V66*2,IF(L66=3,V66*3)))</f>
        <v>1.0714285714285714</v>
      </c>
      <c r="J66" s="1408"/>
      <c r="K66" s="926">
        <f>IFERROR(IF(OR(INDEX('Criteria-Status-Tabel'!$A$5:$K$128,MATCH("1-"&amp;'Invulscherm 1 - Weging'!$A66,'Criteria-Status-Tabel'!$A$5:$A$128,0),MATCH(10*$S$15+$S$14,'Criteria-Status-Tabel'!$A$5:$K$5,0))="relevant",INDEX('Criteria-Status-Tabel'!$A$5:$K$128,MATCH("1-"&amp;'Invulscherm 1 - Weging'!$A66,'Criteria-Status-Tabel'!$A$5:$A$128,0),MATCH(10*$S$15+$S$14,'Criteria-Status-Tabel'!$A$5:$K$5,0))="verplicht")=TRUE,2,IF(INDEX('Criteria-Status-Tabel'!$A$5:$K$128,MATCH("1-"&amp;'Invulscherm 1 - Weging'!$A66,'Criteria-Status-Tabel'!$A$5:$A$128,0),MATCH(10*$S$15+$S$14,'Criteria-Status-Tabel'!$A$5:$K$5,0))="extra belangrijk",3,1)),"1")</f>
        <v>3</v>
      </c>
      <c r="L66" s="926">
        <f>IFERROR(IF(OR(INDEX('Criteria-Status-Tabel'!$A$5:$K$128,MATCH("2-"&amp;'Invulscherm 1 - Weging'!$A66,'Criteria-Status-Tabel'!$A$5:$A$128,0),MATCH(10*$S$15+$S$14,'Criteria-Status-Tabel'!$A$5:$K$5,0))="relevant",INDEX('Criteria-Status-Tabel'!$A$5:$K$128,MATCH("2-"&amp;'Invulscherm 1 - Weging'!$A66,'Criteria-Status-Tabel'!$A$5:$A$128,0),MATCH(10*$S$15+$S$14,'Criteria-Status-Tabel'!$A$5:$K$5,0))="verplicht")=TRUE,2,IF(INDEX('Criteria-Status-Tabel'!$A$5:$K$128,MATCH("2-"&amp;'Invulscherm 1 - Weging'!$A66,'Criteria-Status-Tabel'!$A$5:$A$128,0),MATCH(10*$S$15+$S$14,'Criteria-Status-Tabel'!$A$5:$K$5,0))="extra belangrijk",3,1)),"1")</f>
        <v>2</v>
      </c>
      <c r="M66" s="78"/>
      <c r="N66" s="201"/>
      <c r="O66" s="926">
        <f>IFERROR(IF(OR(INDEX('Criteria-Status-Tabel'!$A$5:$K$128,MATCH("1-"&amp;'Invulscherm 1 - Weging'!$A66,'Criteria-Status-Tabel'!$A$5:$A$128,0),MATCH(10*$S$15+$S$14,'Criteria-Status-Tabel'!$A$5:$K$5,0))="relevant",INDEX('Criteria-Status-Tabel'!$A$5:$K$128,MATCH("1-"&amp;'Invulscherm 1 - Weging'!$A66,'Criteria-Status-Tabel'!$A$5:$A$128,0),MATCH(10*$S$15+$S$14,'Criteria-Status-Tabel'!$A$5:$K$5,0))="verplicht")=TRUE,2,IF(INDEX('Criteria-Status-Tabel'!$A$5:$K$128,MATCH("1-"&amp;'Invulscherm 1 - Weging'!$A66,'Criteria-Status-Tabel'!$A$5:$A$128,0),MATCH(10*$S$15+$S$14,'Criteria-Status-Tabel'!$A$5:$K$5,0))="extra belangrijk",3,1)),"1")</f>
        <v>3</v>
      </c>
      <c r="P66" s="926">
        <f>IFERROR(IF(OR(INDEX('Criteria-Status-Tabel'!$A$5:$K$128,MATCH("2-"&amp;'Invulscherm 1 - Weging'!$A66,'Criteria-Status-Tabel'!$A$5:$A$128,0),MATCH(10*$S$15+$S$14,'Criteria-Status-Tabel'!$A$5:$K$5,0))="relevant",INDEX('Criteria-Status-Tabel'!$A$5:$K$128,MATCH("2-"&amp;'Invulscherm 1 - Weging'!$A66,'Criteria-Status-Tabel'!$A$5:$A$128,0),MATCH(10*$S$15+$S$14,'Criteria-Status-Tabel'!$A$5:$K$5,0))="verplicht")=TRUE,2,IF(INDEX('Criteria-Status-Tabel'!$A$5:$K$128,MATCH("2-"&amp;'Invulscherm 1 - Weging'!$A66,'Criteria-Status-Tabel'!$A$5:$A$128,0),MATCH(10*$S$15+$S$14,'Criteria-Status-Tabel'!$A$5:$K$5,0))="extra belangrijk",3,1)),"1")</f>
        <v>2</v>
      </c>
      <c r="Q66" s="926">
        <f t="shared" si="23"/>
        <v>0</v>
      </c>
      <c r="R66" s="926">
        <f t="shared" si="24"/>
        <v>0</v>
      </c>
      <c r="S66" s="895"/>
      <c r="T66" s="103"/>
      <c r="U66" s="699">
        <f t="shared" si="27"/>
        <v>0.5357142857142857</v>
      </c>
      <c r="V66" s="699">
        <f t="shared" si="27"/>
        <v>0.5357142857142857</v>
      </c>
      <c r="W66" s="103" t="s">
        <v>489</v>
      </c>
    </row>
    <row r="67" spans="1:23" s="239" customFormat="1" x14ac:dyDescent="0.25">
      <c r="A67" s="108" t="s">
        <v>488</v>
      </c>
      <c r="B67" s="81" t="s">
        <v>528</v>
      </c>
      <c r="C67" s="81"/>
      <c r="D67" s="349"/>
      <c r="E67" s="350"/>
      <c r="F67" s="347"/>
      <c r="G67" s="349"/>
      <c r="H67" s="350"/>
      <c r="I67" s="351"/>
      <c r="J67" s="1408"/>
      <c r="K67" s="926"/>
      <c r="L67" s="926"/>
      <c r="M67" s="78"/>
      <c r="N67" s="84"/>
      <c r="O67" s="926"/>
      <c r="P67" s="926"/>
      <c r="Q67" s="926">
        <f t="shared" si="23"/>
        <v>0</v>
      </c>
      <c r="R67" s="926">
        <f t="shared" si="24"/>
        <v>0</v>
      </c>
      <c r="S67" s="895"/>
      <c r="T67" s="103"/>
      <c r="U67" s="699"/>
      <c r="V67" s="699"/>
      <c r="W67" s="103"/>
    </row>
    <row r="68" spans="1:23" s="35" customFormat="1" ht="15.75" thickBot="1" x14ac:dyDescent="0.3">
      <c r="A68" s="444" t="s">
        <v>488</v>
      </c>
      <c r="B68" s="444" t="s">
        <v>546</v>
      </c>
      <c r="C68" s="444"/>
      <c r="D68" s="445"/>
      <c r="E68" s="1195" t="str">
        <f t="shared" ref="E68" si="30">IF(K68=2,"verplicht","extra belangrijk")</f>
        <v>verplicht</v>
      </c>
      <c r="F68" s="1196">
        <f>IF(K68=1,U68,IF(K68=2,U68*2,IF(K68=3,U68*3)))</f>
        <v>1.0714285714285714</v>
      </c>
      <c r="G68" s="445"/>
      <c r="H68" s="1197" t="str">
        <f t="shared" ref="H68" si="31">IF(L68=1,"minder belangrijk",IF(L68=2,"relevant",IF(L68=3,"extra belangrijk")))</f>
        <v>relevant</v>
      </c>
      <c r="I68" s="1196">
        <f>IF(L68=1,V68,IF(L68=2,V68*2,IF(L68=3,V68*3)))</f>
        <v>1.0714285714285714</v>
      </c>
      <c r="J68" s="1408"/>
      <c r="K68" s="926">
        <f>IFERROR(IF(OR(INDEX('Criteria-Status-Tabel'!$A$5:$K$128,MATCH("1-"&amp;'Invulscherm 1 - Weging'!$A68,'Criteria-Status-Tabel'!$A$5:$A$128,0),MATCH(10*$S$15+$S$14,'Criteria-Status-Tabel'!$A$5:$K$5,0))="relevant",INDEX('Criteria-Status-Tabel'!$A$5:$K$128,MATCH("1-"&amp;'Invulscherm 1 - Weging'!$A68,'Criteria-Status-Tabel'!$A$5:$A$128,0),MATCH(10*$S$15+$S$14,'Criteria-Status-Tabel'!$A$5:$K$5,0))="verplicht")=TRUE,2,IF(INDEX('Criteria-Status-Tabel'!$A$5:$K$128,MATCH("1-"&amp;'Invulscherm 1 - Weging'!$A68,'Criteria-Status-Tabel'!$A$5:$A$128,0),MATCH(10*$S$15+$S$14,'Criteria-Status-Tabel'!$A$5:$K$5,0))="extra belangrijk",3,1)),"1")</f>
        <v>2</v>
      </c>
      <c r="L68" s="926">
        <f>IFERROR(IF(OR(INDEX('Criteria-Status-Tabel'!$A$5:$K$128,MATCH("2-"&amp;'Invulscherm 1 - Weging'!$A68,'Criteria-Status-Tabel'!$A$5:$A$128,0),MATCH(10*$S$15+$S$14,'Criteria-Status-Tabel'!$A$5:$K$5,0))="relevant",INDEX('Criteria-Status-Tabel'!$A$5:$K$128,MATCH("2-"&amp;'Invulscherm 1 - Weging'!$A68,'Criteria-Status-Tabel'!$A$5:$A$128,0),MATCH(10*$S$15+$S$14,'Criteria-Status-Tabel'!$A$5:$K$5,0))="verplicht")=TRUE,2,IF(INDEX('Criteria-Status-Tabel'!$A$5:$K$128,MATCH("2-"&amp;'Invulscherm 1 - Weging'!$A68,'Criteria-Status-Tabel'!$A$5:$A$128,0),MATCH(10*$S$15+$S$14,'Criteria-Status-Tabel'!$A$5:$K$5,0))="extra belangrijk",3,1)),"1")</f>
        <v>2</v>
      </c>
      <c r="M68" s="78"/>
      <c r="N68" s="208"/>
      <c r="O68" s="926">
        <f>IFERROR(IF(OR(INDEX('Criteria-Status-Tabel'!$A$5:$K$128,MATCH("1-"&amp;'Invulscherm 1 - Weging'!$A68,'Criteria-Status-Tabel'!$A$5:$A$128,0),MATCH(10*$S$15+$S$14,'Criteria-Status-Tabel'!$A$5:$K$5,0))="relevant",INDEX('Criteria-Status-Tabel'!$A$5:$K$128,MATCH("1-"&amp;'Invulscherm 1 - Weging'!$A68,'Criteria-Status-Tabel'!$A$5:$A$128,0),MATCH(10*$S$15+$S$14,'Criteria-Status-Tabel'!$A$5:$K$5,0))="verplicht")=TRUE,2,IF(INDEX('Criteria-Status-Tabel'!$A$5:$K$128,MATCH("1-"&amp;'Invulscherm 1 - Weging'!$A68,'Criteria-Status-Tabel'!$A$5:$A$128,0),MATCH(10*$S$15+$S$14,'Criteria-Status-Tabel'!$A$5:$K$5,0))="extra belangrijk",3,1)),"1")</f>
        <v>2</v>
      </c>
      <c r="P68" s="926">
        <f>IFERROR(IF(OR(INDEX('Criteria-Status-Tabel'!$A$5:$K$128,MATCH("2-"&amp;'Invulscherm 1 - Weging'!$A68,'Criteria-Status-Tabel'!$A$5:$A$128,0),MATCH(10*$S$15+$S$14,'Criteria-Status-Tabel'!$A$5:$K$5,0))="relevant",INDEX('Criteria-Status-Tabel'!$A$5:$K$128,MATCH("2-"&amp;'Invulscherm 1 - Weging'!$A68,'Criteria-Status-Tabel'!$A$5:$A$128,0),MATCH(10*$S$15+$S$14,'Criteria-Status-Tabel'!$A$5:$K$5,0))="verplicht")=TRUE,2,IF(INDEX('Criteria-Status-Tabel'!$A$5:$K$128,MATCH("2-"&amp;'Invulscherm 1 - Weging'!$A68,'Criteria-Status-Tabel'!$A$5:$A$128,0),MATCH(10*$S$15+$S$14,'Criteria-Status-Tabel'!$A$5:$K$5,0))="extra belangrijk",3,1)),"1")</f>
        <v>2</v>
      </c>
      <c r="Q68" s="926">
        <f t="shared" si="23"/>
        <v>0</v>
      </c>
      <c r="R68" s="926">
        <f t="shared" si="24"/>
        <v>0</v>
      </c>
      <c r="S68" s="895"/>
      <c r="T68" s="103"/>
      <c r="U68" s="699">
        <f t="shared" si="27"/>
        <v>0.5357142857142857</v>
      </c>
      <c r="V68" s="699">
        <f t="shared" si="27"/>
        <v>0.5357142857142857</v>
      </c>
      <c r="W68" s="103" t="s">
        <v>489</v>
      </c>
    </row>
    <row r="69" spans="1:23" s="239" customFormat="1" ht="15.75" customHeight="1" x14ac:dyDescent="0.25">
      <c r="A69" s="1430" t="s">
        <v>103</v>
      </c>
      <c r="B69" s="1392" t="s">
        <v>322</v>
      </c>
      <c r="C69" s="1392"/>
      <c r="D69" s="1394" t="str">
        <f>IF(SUM(Q72:R85)=0,"U heeft nog geen wijzigingen in dit thema doorgevoerd",IF(SUM(Q72:R85)=1,"Let op! U kunt nog 2 wijziging binnen dit thema doorvoeren",IF(SUM(Q72:R85)=2,"Let op! U kunt nog 1 wijziging voor dit thema doorvoeren",IF(SUM(Q72:R85)=3,"LET OP! U mag geen wijzigingen meer doorvoeren binnen dit thema","STOP! U heeft te veel wijzigingen doorgevoerd. Klik op de knop 'basiswaarden' om te resetten"))))</f>
        <v>U heeft nog geen wijzigingen in dit thema doorgevoerd</v>
      </c>
      <c r="E69" s="1395"/>
      <c r="F69" s="1395"/>
      <c r="G69" s="1395"/>
      <c r="H69" s="1395"/>
      <c r="I69" s="1396"/>
      <c r="J69" s="1397">
        <f>SUM(I70+F70)</f>
        <v>20</v>
      </c>
      <c r="K69" s="926"/>
      <c r="L69" s="926"/>
      <c r="M69" s="78"/>
      <c r="N69" s="1190"/>
      <c r="O69" s="926"/>
      <c r="P69" s="926"/>
      <c r="Q69" s="926"/>
      <c r="R69" s="926"/>
      <c r="S69" s="895"/>
      <c r="T69" s="103"/>
      <c r="U69" s="699"/>
      <c r="V69" s="699"/>
      <c r="W69" s="103"/>
    </row>
    <row r="70" spans="1:23" s="35" customFormat="1" ht="30" customHeight="1" thickBot="1" x14ac:dyDescent="0.3">
      <c r="A70" s="1431"/>
      <c r="B70" s="1393"/>
      <c r="C70" s="1393"/>
      <c r="D70" s="1191"/>
      <c r="E70" s="1191"/>
      <c r="F70" s="1192">
        <f>SUM(F72:F85)</f>
        <v>8.4210526315789469</v>
      </c>
      <c r="G70" s="1193"/>
      <c r="H70" s="1193"/>
      <c r="I70" s="1194">
        <f>SUM(I72:I85)</f>
        <v>11.578947368421051</v>
      </c>
      <c r="J70" s="1398"/>
      <c r="K70" s="1104"/>
      <c r="L70" s="1104"/>
      <c r="M70" s="76"/>
      <c r="N70" s="31"/>
      <c r="O70" s="1104"/>
      <c r="P70" s="1104"/>
      <c r="Q70" s="926">
        <f t="shared" ref="Q70:Q85" si="32">IF(K70&lt;&gt;O70,1,0)</f>
        <v>0</v>
      </c>
      <c r="R70" s="926">
        <f t="shared" ref="R70:R85" si="33">IF(L70&lt;&gt;P70,1,0)</f>
        <v>0</v>
      </c>
      <c r="S70" s="895"/>
      <c r="T70" s="104"/>
      <c r="U70" s="702">
        <v>11</v>
      </c>
      <c r="V70" s="702">
        <v>9</v>
      </c>
      <c r="W70" s="103"/>
    </row>
    <row r="71" spans="1:23" s="239" customFormat="1" x14ac:dyDescent="0.25">
      <c r="A71" s="373" t="s">
        <v>104</v>
      </c>
      <c r="B71" s="374" t="s">
        <v>493</v>
      </c>
      <c r="C71" s="374"/>
      <c r="D71" s="446"/>
      <c r="E71" s="447"/>
      <c r="F71" s="448"/>
      <c r="G71" s="446"/>
      <c r="H71" s="447"/>
      <c r="I71" s="449"/>
      <c r="J71" s="1416"/>
      <c r="K71" s="1104"/>
      <c r="L71" s="1104"/>
      <c r="M71" s="78"/>
      <c r="N71" s="84"/>
      <c r="O71" s="1104"/>
      <c r="P71" s="1104"/>
      <c r="Q71" s="926">
        <f t="shared" si="32"/>
        <v>0</v>
      </c>
      <c r="R71" s="926">
        <f t="shared" si="33"/>
        <v>0</v>
      </c>
      <c r="S71" s="895"/>
      <c r="T71" s="103"/>
      <c r="U71" s="700"/>
      <c r="V71" s="701"/>
      <c r="W71" s="103"/>
    </row>
    <row r="72" spans="1:23" s="35" customFormat="1" x14ac:dyDescent="0.25">
      <c r="A72" s="583" t="s">
        <v>492</v>
      </c>
      <c r="B72" s="583" t="s">
        <v>338</v>
      </c>
      <c r="C72" s="583"/>
      <c r="D72" s="584"/>
      <c r="E72" s="122" t="str">
        <f t="shared" ref="E72" si="34">IF(K72=2,"verplicht","extra belangrijk")</f>
        <v>verplicht</v>
      </c>
      <c r="F72" s="123">
        <f>IF(K72=1,U72,IF(K72=2,U72*2,IF(K72=3,U72*3)))</f>
        <v>1.0526315789473684</v>
      </c>
      <c r="G72" s="584"/>
      <c r="H72" s="169" t="str">
        <f t="shared" ref="H72" si="35">IF(L72=1,"minder belangrijk",IF(L72=2,"relevant",IF(L72=3,"extra belangrijk")))</f>
        <v>relevant</v>
      </c>
      <c r="I72" s="123">
        <f>IF(L72=1,V72,IF(L72=2,V72*2,IF(L72=3,V72*3)))</f>
        <v>1.0526315789473684</v>
      </c>
      <c r="J72" s="1416"/>
      <c r="K72" s="926">
        <f>IFERROR(IF(OR(INDEX('Criteria-Status-Tabel'!$A$5:$K$128,MATCH("1-"&amp;'Invulscherm 1 - Weging'!$A72,'Criteria-Status-Tabel'!$A$5:$A$128,0),MATCH(10*$S$15+$S$14,'Criteria-Status-Tabel'!$A$5:$K$5,0))="relevant",INDEX('Criteria-Status-Tabel'!$A$5:$K$128,MATCH("1-"&amp;'Invulscherm 1 - Weging'!$A72,'Criteria-Status-Tabel'!$A$5:$A$128,0),MATCH(10*$S$15+$S$14,'Criteria-Status-Tabel'!$A$5:$K$5,0))="verplicht")=TRUE,2,IF(INDEX('Criteria-Status-Tabel'!$A$5:$K$128,MATCH("1-"&amp;'Invulscherm 1 - Weging'!$A72,'Criteria-Status-Tabel'!$A$5:$A$128,0),MATCH(10*$S$15+$S$14,'Criteria-Status-Tabel'!$A$5:$K$5,0))="extra belangrijk",3,1)),"1")</f>
        <v>2</v>
      </c>
      <c r="L72" s="926">
        <f>IFERROR(IF(OR(INDEX('Criteria-Status-Tabel'!$A$5:$K$128,MATCH("2-"&amp;'Invulscherm 1 - Weging'!$A72,'Criteria-Status-Tabel'!$A$5:$A$128,0),MATCH(10*$S$15+$S$14,'Criteria-Status-Tabel'!$A$5:$K$5,0))="relevant",INDEX('Criteria-Status-Tabel'!$A$5:$K$128,MATCH("2-"&amp;'Invulscherm 1 - Weging'!$A72,'Criteria-Status-Tabel'!$A$5:$A$128,0),MATCH(10*$S$15+$S$14,'Criteria-Status-Tabel'!$A$5:$K$5,0))="verplicht")=TRUE,2,IF(INDEX('Criteria-Status-Tabel'!$A$5:$K$128,MATCH("2-"&amp;'Invulscherm 1 - Weging'!$A72,'Criteria-Status-Tabel'!$A$5:$A$128,0),MATCH(10*$S$15+$S$14,'Criteria-Status-Tabel'!$A$5:$K$5,0))="extra belangrijk",3,1)),"1")</f>
        <v>2</v>
      </c>
      <c r="M72" s="78"/>
      <c r="N72" s="207"/>
      <c r="O72" s="926">
        <f>IFERROR(IF(OR(INDEX('Criteria-Status-Tabel'!$A$5:$K$128,MATCH("1-"&amp;'Invulscherm 1 - Weging'!$A72,'Criteria-Status-Tabel'!$A$5:$A$128,0),MATCH(10*$S$15+$S$14,'Criteria-Status-Tabel'!$A$5:$K$5,0))="relevant",INDEX('Criteria-Status-Tabel'!$A$5:$K$128,MATCH("1-"&amp;'Invulscherm 1 - Weging'!$A72,'Criteria-Status-Tabel'!$A$5:$A$128,0),MATCH(10*$S$15+$S$14,'Criteria-Status-Tabel'!$A$5:$K$5,0))="verplicht")=TRUE,2,IF(INDEX('Criteria-Status-Tabel'!$A$5:$K$128,MATCH("1-"&amp;'Invulscherm 1 - Weging'!$A72,'Criteria-Status-Tabel'!$A$5:$A$128,0),MATCH(10*$S$15+$S$14,'Criteria-Status-Tabel'!$A$5:$K$5,0))="extra belangrijk",3,1)),"1")</f>
        <v>2</v>
      </c>
      <c r="P72" s="926">
        <f>IFERROR(IF(OR(INDEX('Criteria-Status-Tabel'!$A$5:$K$128,MATCH("2-"&amp;'Invulscherm 1 - Weging'!$A72,'Criteria-Status-Tabel'!$A$5:$A$128,0),MATCH(10*$S$15+$S$14,'Criteria-Status-Tabel'!$A$5:$K$5,0))="relevant",INDEX('Criteria-Status-Tabel'!$A$5:$K$128,MATCH("2-"&amp;'Invulscherm 1 - Weging'!$A72,'Criteria-Status-Tabel'!$A$5:$A$128,0),MATCH(10*$S$15+$S$14,'Criteria-Status-Tabel'!$A$5:$K$5,0))="verplicht")=TRUE,2,IF(INDEX('Criteria-Status-Tabel'!$A$5:$K$128,MATCH("2-"&amp;'Invulscherm 1 - Weging'!$A72,'Criteria-Status-Tabel'!$A$5:$A$128,0),MATCH(10*$S$15+$S$14,'Criteria-Status-Tabel'!$A$5:$K$5,0))="extra belangrijk",3,1)),"1")</f>
        <v>2</v>
      </c>
      <c r="Q72" s="926">
        <f t="shared" si="32"/>
        <v>0</v>
      </c>
      <c r="R72" s="926">
        <f t="shared" si="33"/>
        <v>0</v>
      </c>
      <c r="S72" s="895"/>
      <c r="T72" s="103"/>
      <c r="U72" s="699">
        <f>SUM(20)/SUM($K$72:$L$85)</f>
        <v>0.52631578947368418</v>
      </c>
      <c r="V72" s="699">
        <f>SUM($U$70+$V$70)/SUM($K$72:$L$85)</f>
        <v>0.52631578947368418</v>
      </c>
      <c r="W72" s="103" t="s">
        <v>489</v>
      </c>
    </row>
    <row r="73" spans="1:23" s="35" customFormat="1" x14ac:dyDescent="0.25">
      <c r="A73" s="108" t="s">
        <v>105</v>
      </c>
      <c r="B73" s="81" t="s">
        <v>343</v>
      </c>
      <c r="C73" s="81"/>
      <c r="D73" s="83"/>
      <c r="E73" s="88"/>
      <c r="F73" s="94"/>
      <c r="G73" s="83"/>
      <c r="H73" s="88"/>
      <c r="I73" s="82"/>
      <c r="J73" s="1416"/>
      <c r="K73" s="926"/>
      <c r="L73" s="926"/>
      <c r="M73" s="78"/>
      <c r="N73" s="84"/>
      <c r="O73" s="926"/>
      <c r="P73" s="926"/>
      <c r="Q73" s="926">
        <f t="shared" si="32"/>
        <v>0</v>
      </c>
      <c r="R73" s="926">
        <f t="shared" si="33"/>
        <v>0</v>
      </c>
      <c r="S73" s="895"/>
      <c r="T73" s="103"/>
      <c r="U73" s="700"/>
      <c r="V73" s="701"/>
      <c r="W73" s="103"/>
    </row>
    <row r="74" spans="1:23" s="35" customFormat="1" x14ac:dyDescent="0.25">
      <c r="A74" s="585" t="s">
        <v>240</v>
      </c>
      <c r="B74" s="585"/>
      <c r="C74" s="585" t="s">
        <v>315</v>
      </c>
      <c r="D74" s="586"/>
      <c r="E74" s="1123" t="str">
        <f t="shared" ref="E74" si="36">IF(K74=1,"minder belangrijk",IF(K74=2,"relevant",IF(K74=3,"extra belangrijk")))</f>
        <v>relevant</v>
      </c>
      <c r="F74" s="1124">
        <f>IF(K74=1,U74,IF(K74=2,U74*2,IF(K74=3,U74*3)))</f>
        <v>1.0526315789473684</v>
      </c>
      <c r="G74" s="586"/>
      <c r="H74" s="169" t="str">
        <f t="shared" ref="H74:H78" si="37">IF(L74=1,"minder belangrijk",IF(L74=2,"relevant",IF(L74=3,"extra belangrijk")))</f>
        <v>relevant</v>
      </c>
      <c r="I74" s="123">
        <f>IF(L74=1,V74,IF(L74=2,V74*2,IF(L74=3,V74*3)))</f>
        <v>1.0526315789473684</v>
      </c>
      <c r="J74" s="1416"/>
      <c r="K74" s="926">
        <f>IFERROR(IF(OR(INDEX('Criteria-Status-Tabel'!$A$5:$K$128,MATCH("1-"&amp;'Invulscherm 1 - Weging'!$A74,'Criteria-Status-Tabel'!$A$5:$A$128,0),MATCH(10*$S$15+$S$14,'Criteria-Status-Tabel'!$A$5:$K$5,0))="relevant",INDEX('Criteria-Status-Tabel'!$A$5:$K$128,MATCH("1-"&amp;'Invulscherm 1 - Weging'!$A74,'Criteria-Status-Tabel'!$A$5:$A$128,0),MATCH(10*$S$15+$S$14,'Criteria-Status-Tabel'!$A$5:$K$5,0))="verplicht")=TRUE,2,IF(INDEX('Criteria-Status-Tabel'!$A$5:$K$128,MATCH("1-"&amp;'Invulscherm 1 - Weging'!$A74,'Criteria-Status-Tabel'!$A$5:$A$128,0),MATCH(10*$S$15+$S$14,'Criteria-Status-Tabel'!$A$5:$K$5,0))="extra belangrijk",3,1)),"1")</f>
        <v>2</v>
      </c>
      <c r="L74" s="926">
        <f>IFERROR(IF(OR(INDEX('Criteria-Status-Tabel'!$A$5:$K$128,MATCH("2-"&amp;'Invulscherm 1 - Weging'!$A74,'Criteria-Status-Tabel'!$A$5:$A$128,0),MATCH(10*$S$15+$S$14,'Criteria-Status-Tabel'!$A$5:$K$5,0))="relevant",INDEX('Criteria-Status-Tabel'!$A$5:$K$128,MATCH("2-"&amp;'Invulscherm 1 - Weging'!$A74,'Criteria-Status-Tabel'!$A$5:$A$128,0),MATCH(10*$S$15+$S$14,'Criteria-Status-Tabel'!$A$5:$K$5,0))="verplicht")=TRUE,2,IF(INDEX('Criteria-Status-Tabel'!$A$5:$K$128,MATCH("2-"&amp;'Invulscherm 1 - Weging'!$A74,'Criteria-Status-Tabel'!$A$5:$A$128,0),MATCH(10*$S$15+$S$14,'Criteria-Status-Tabel'!$A$5:$K$5,0))="extra belangrijk",3,1)),"1")</f>
        <v>2</v>
      </c>
      <c r="M74" s="79"/>
      <c r="N74" s="210"/>
      <c r="O74" s="926">
        <f>IFERROR(IF(OR(INDEX('Criteria-Status-Tabel'!$A$5:$K$128,MATCH("1-"&amp;'Invulscherm 1 - Weging'!$A74,'Criteria-Status-Tabel'!$A$5:$A$128,0),MATCH(10*$S$15+$S$14,'Criteria-Status-Tabel'!$A$5:$K$5,0))="relevant",INDEX('Criteria-Status-Tabel'!$A$5:$K$128,MATCH("1-"&amp;'Invulscherm 1 - Weging'!$A74,'Criteria-Status-Tabel'!$A$5:$A$128,0),MATCH(10*$S$15+$S$14,'Criteria-Status-Tabel'!$A$5:$K$5,0))="verplicht")=TRUE,2,IF(INDEX('Criteria-Status-Tabel'!$A$5:$K$128,MATCH("1-"&amp;'Invulscherm 1 - Weging'!$A74,'Criteria-Status-Tabel'!$A$5:$A$128,0),MATCH(10*$S$15+$S$14,'Criteria-Status-Tabel'!$A$5:$K$5,0))="extra belangrijk",3,1)),"1")</f>
        <v>2</v>
      </c>
      <c r="P74" s="926">
        <f>IFERROR(IF(OR(INDEX('Criteria-Status-Tabel'!$A$5:$K$128,MATCH("2-"&amp;'Invulscherm 1 - Weging'!$A74,'Criteria-Status-Tabel'!$A$5:$A$128,0),MATCH(10*$S$15+$S$14,'Criteria-Status-Tabel'!$A$5:$K$5,0))="relevant",INDEX('Criteria-Status-Tabel'!$A$5:$K$128,MATCH("2-"&amp;'Invulscherm 1 - Weging'!$A74,'Criteria-Status-Tabel'!$A$5:$A$128,0),MATCH(10*$S$15+$S$14,'Criteria-Status-Tabel'!$A$5:$K$5,0))="verplicht")=TRUE,2,IF(INDEX('Criteria-Status-Tabel'!$A$5:$K$128,MATCH("2-"&amp;'Invulscherm 1 - Weging'!$A74,'Criteria-Status-Tabel'!$A$5:$A$128,0),MATCH(10*$S$15+$S$14,'Criteria-Status-Tabel'!$A$5:$K$5,0))="extra belangrijk",3,1)),"1")</f>
        <v>2</v>
      </c>
      <c r="Q74" s="926">
        <f t="shared" si="32"/>
        <v>0</v>
      </c>
      <c r="R74" s="926">
        <f t="shared" si="33"/>
        <v>0</v>
      </c>
      <c r="S74" s="895"/>
      <c r="T74" s="103"/>
      <c r="U74" s="699">
        <f t="shared" ref="U74:V76" si="38">SUM($U$70+$V$70)/SUM($K$72:$L$85)</f>
        <v>0.52631578947368418</v>
      </c>
      <c r="V74" s="699">
        <f t="shared" si="38"/>
        <v>0.52631578947368418</v>
      </c>
      <c r="W74" s="103" t="s">
        <v>489</v>
      </c>
    </row>
    <row r="75" spans="1:23" s="35" customFormat="1" x14ac:dyDescent="0.25">
      <c r="A75" s="119" t="s">
        <v>311</v>
      </c>
      <c r="B75" s="119"/>
      <c r="C75" s="119" t="s">
        <v>310</v>
      </c>
      <c r="D75" s="120"/>
      <c r="E75" s="122" t="str">
        <f t="shared" ref="E75" si="39">IF(K75=2,"verplicht","extra belangrijk")</f>
        <v>verplicht</v>
      </c>
      <c r="F75" s="123">
        <f>IF(K75=1,U75,IF(K75=2,U75*2,IF(K75=3,U75*3)))</f>
        <v>1.0526315789473684</v>
      </c>
      <c r="G75" s="120"/>
      <c r="H75" s="169" t="str">
        <f t="shared" si="37"/>
        <v>relevant</v>
      </c>
      <c r="I75" s="123">
        <f>IF(L75=1,V75,IF(L75=2,V75*2,IF(L75=3,V75*3)))</f>
        <v>1.0526315789473684</v>
      </c>
      <c r="J75" s="1416"/>
      <c r="K75" s="926">
        <f>IFERROR(IF(OR(INDEX('Criteria-Status-Tabel'!$A$5:$K$128,MATCH("1-"&amp;'Invulscherm 1 - Weging'!$A75,'Criteria-Status-Tabel'!$A$5:$A$128,0),MATCH(10*$S$15+$S$14,'Criteria-Status-Tabel'!$A$5:$K$5,0))="relevant",INDEX('Criteria-Status-Tabel'!$A$5:$K$128,MATCH("1-"&amp;'Invulscherm 1 - Weging'!$A75,'Criteria-Status-Tabel'!$A$5:$A$128,0),MATCH(10*$S$15+$S$14,'Criteria-Status-Tabel'!$A$5:$K$5,0))="verplicht")=TRUE,2,IF(INDEX('Criteria-Status-Tabel'!$A$5:$K$128,MATCH("1-"&amp;'Invulscherm 1 - Weging'!$A75,'Criteria-Status-Tabel'!$A$5:$A$128,0),MATCH(10*$S$15+$S$14,'Criteria-Status-Tabel'!$A$5:$K$5,0))="extra belangrijk",3,1)),"1")</f>
        <v>2</v>
      </c>
      <c r="L75" s="926">
        <f>IFERROR(IF(OR(INDEX('Criteria-Status-Tabel'!$A$5:$K$128,MATCH("2-"&amp;'Invulscherm 1 - Weging'!$A75,'Criteria-Status-Tabel'!$A$5:$A$128,0),MATCH(10*$S$15+$S$14,'Criteria-Status-Tabel'!$A$5:$K$5,0))="relevant",INDEX('Criteria-Status-Tabel'!$A$5:$K$128,MATCH("2-"&amp;'Invulscherm 1 - Weging'!$A75,'Criteria-Status-Tabel'!$A$5:$A$128,0),MATCH(10*$S$15+$S$14,'Criteria-Status-Tabel'!$A$5:$K$5,0))="verplicht")=TRUE,2,IF(INDEX('Criteria-Status-Tabel'!$A$5:$K$128,MATCH("2-"&amp;'Invulscherm 1 - Weging'!$A75,'Criteria-Status-Tabel'!$A$5:$A$128,0),MATCH(10*$S$15+$S$14,'Criteria-Status-Tabel'!$A$5:$K$5,0))="extra belangrijk",3,1)),"1")</f>
        <v>2</v>
      </c>
      <c r="M75" s="79"/>
      <c r="N75" s="204"/>
      <c r="O75" s="926">
        <f>IFERROR(IF(OR(INDEX('Criteria-Status-Tabel'!$A$5:$K$128,MATCH("1-"&amp;'Invulscherm 1 - Weging'!$A75,'Criteria-Status-Tabel'!$A$5:$A$128,0),MATCH(10*$S$15+$S$14,'Criteria-Status-Tabel'!$A$5:$K$5,0))="relevant",INDEX('Criteria-Status-Tabel'!$A$5:$K$128,MATCH("1-"&amp;'Invulscherm 1 - Weging'!$A75,'Criteria-Status-Tabel'!$A$5:$A$128,0),MATCH(10*$S$15+$S$14,'Criteria-Status-Tabel'!$A$5:$K$5,0))="verplicht")=TRUE,2,IF(INDEX('Criteria-Status-Tabel'!$A$5:$K$128,MATCH("1-"&amp;'Invulscherm 1 - Weging'!$A75,'Criteria-Status-Tabel'!$A$5:$A$128,0),MATCH(10*$S$15+$S$14,'Criteria-Status-Tabel'!$A$5:$K$5,0))="extra belangrijk",3,1)),"1")</f>
        <v>2</v>
      </c>
      <c r="P75" s="926">
        <f>IFERROR(IF(OR(INDEX('Criteria-Status-Tabel'!$A$5:$K$128,MATCH("2-"&amp;'Invulscherm 1 - Weging'!$A75,'Criteria-Status-Tabel'!$A$5:$A$128,0),MATCH(10*$S$15+$S$14,'Criteria-Status-Tabel'!$A$5:$K$5,0))="relevant",INDEX('Criteria-Status-Tabel'!$A$5:$K$128,MATCH("2-"&amp;'Invulscherm 1 - Weging'!$A75,'Criteria-Status-Tabel'!$A$5:$A$128,0),MATCH(10*$S$15+$S$14,'Criteria-Status-Tabel'!$A$5:$K$5,0))="verplicht")=TRUE,2,IF(INDEX('Criteria-Status-Tabel'!$A$5:$K$128,MATCH("2-"&amp;'Invulscherm 1 - Weging'!$A75,'Criteria-Status-Tabel'!$A$5:$A$128,0),MATCH(10*$S$15+$S$14,'Criteria-Status-Tabel'!$A$5:$K$5,0))="extra belangrijk",3,1)),"1")</f>
        <v>2</v>
      </c>
      <c r="Q75" s="926">
        <f t="shared" si="32"/>
        <v>0</v>
      </c>
      <c r="R75" s="926">
        <f t="shared" si="33"/>
        <v>0</v>
      </c>
      <c r="S75" s="895"/>
      <c r="T75" s="103"/>
      <c r="U75" s="699">
        <f t="shared" si="38"/>
        <v>0.52631578947368418</v>
      </c>
      <c r="V75" s="699">
        <f t="shared" si="38"/>
        <v>0.52631578947368418</v>
      </c>
      <c r="W75" s="103" t="s">
        <v>489</v>
      </c>
    </row>
    <row r="76" spans="1:23" s="239" customFormat="1" x14ac:dyDescent="0.25">
      <c r="A76" s="119" t="s">
        <v>316</v>
      </c>
      <c r="B76" s="119"/>
      <c r="C76" s="119" t="s">
        <v>547</v>
      </c>
      <c r="D76" s="120"/>
      <c r="E76" s="122" t="str">
        <f t="shared" ref="E76" si="40">IF(K76=1,"minder belangrijk",IF(K76=2,"relevant",IF(K76=3,"extra belangrijk")))</f>
        <v>relevant</v>
      </c>
      <c r="F76" s="123">
        <f>IF(K76=1,U76,IF(K76=2,U76*2,IF(K76=3,U76*3)))</f>
        <v>1.0526315789473684</v>
      </c>
      <c r="G76" s="120"/>
      <c r="H76" s="169" t="str">
        <f t="shared" si="37"/>
        <v>relevant</v>
      </c>
      <c r="I76" s="123">
        <f>IF(L76=1,V76,IF(L76=2,V76*2,IF(L76=3,V76*3)))</f>
        <v>1.0526315789473684</v>
      </c>
      <c r="J76" s="1416"/>
      <c r="K76" s="926">
        <f>IFERROR(IF(OR(INDEX('Criteria-Status-Tabel'!$A$5:$K$128,MATCH("1-"&amp;'Invulscherm 1 - Weging'!$A76,'Criteria-Status-Tabel'!$A$5:$A$128,0),MATCH(10*$S$15+$S$14,'Criteria-Status-Tabel'!$A$5:$K$5,0))="relevant",INDEX('Criteria-Status-Tabel'!$A$5:$K$128,MATCH("1-"&amp;'Invulscherm 1 - Weging'!$A76,'Criteria-Status-Tabel'!$A$5:$A$128,0),MATCH(10*$S$15+$S$14,'Criteria-Status-Tabel'!$A$5:$K$5,0))="verplicht")=TRUE,2,IF(INDEX('Criteria-Status-Tabel'!$A$5:$K$128,MATCH("1-"&amp;'Invulscherm 1 - Weging'!$A76,'Criteria-Status-Tabel'!$A$5:$A$128,0),MATCH(10*$S$15+$S$14,'Criteria-Status-Tabel'!$A$5:$K$5,0))="extra belangrijk",3,1)),"1")</f>
        <v>2</v>
      </c>
      <c r="L76" s="926">
        <f>IFERROR(IF(OR(INDEX('Criteria-Status-Tabel'!$A$5:$K$128,MATCH("2-"&amp;'Invulscherm 1 - Weging'!$A76,'Criteria-Status-Tabel'!$A$5:$A$128,0),MATCH(10*$S$15+$S$14,'Criteria-Status-Tabel'!$A$5:$K$5,0))="relevant",INDEX('Criteria-Status-Tabel'!$A$5:$K$128,MATCH("2-"&amp;'Invulscherm 1 - Weging'!$A76,'Criteria-Status-Tabel'!$A$5:$A$128,0),MATCH(10*$S$15+$S$14,'Criteria-Status-Tabel'!$A$5:$K$5,0))="verplicht")=TRUE,2,IF(INDEX('Criteria-Status-Tabel'!$A$5:$K$128,MATCH("2-"&amp;'Invulscherm 1 - Weging'!$A76,'Criteria-Status-Tabel'!$A$5:$A$128,0),MATCH(10*$S$15+$S$14,'Criteria-Status-Tabel'!$A$5:$K$5,0))="extra belangrijk",3,1)),"1")</f>
        <v>2</v>
      </c>
      <c r="M76" s="79"/>
      <c r="N76" s="210"/>
      <c r="O76" s="926">
        <f>IFERROR(IF(OR(INDEX('Criteria-Status-Tabel'!$A$5:$K$128,MATCH("1-"&amp;'Invulscherm 1 - Weging'!$A76,'Criteria-Status-Tabel'!$A$5:$A$128,0),MATCH(10*$S$15+$S$14,'Criteria-Status-Tabel'!$A$5:$K$5,0))="relevant",INDEX('Criteria-Status-Tabel'!$A$5:$K$128,MATCH("1-"&amp;'Invulscherm 1 - Weging'!$A76,'Criteria-Status-Tabel'!$A$5:$A$128,0),MATCH(10*$S$15+$S$14,'Criteria-Status-Tabel'!$A$5:$K$5,0))="verplicht")=TRUE,2,IF(INDEX('Criteria-Status-Tabel'!$A$5:$K$128,MATCH("1-"&amp;'Invulscherm 1 - Weging'!$A76,'Criteria-Status-Tabel'!$A$5:$A$128,0),MATCH(10*$S$15+$S$14,'Criteria-Status-Tabel'!$A$5:$K$5,0))="extra belangrijk",3,1)),"1")</f>
        <v>2</v>
      </c>
      <c r="P76" s="926">
        <f>IFERROR(IF(OR(INDEX('Criteria-Status-Tabel'!$A$5:$K$128,MATCH("2-"&amp;'Invulscherm 1 - Weging'!$A76,'Criteria-Status-Tabel'!$A$5:$A$128,0),MATCH(10*$S$15+$S$14,'Criteria-Status-Tabel'!$A$5:$K$5,0))="relevant",INDEX('Criteria-Status-Tabel'!$A$5:$K$128,MATCH("2-"&amp;'Invulscherm 1 - Weging'!$A76,'Criteria-Status-Tabel'!$A$5:$A$128,0),MATCH(10*$S$15+$S$14,'Criteria-Status-Tabel'!$A$5:$K$5,0))="verplicht")=TRUE,2,IF(INDEX('Criteria-Status-Tabel'!$A$5:$K$128,MATCH("2-"&amp;'Invulscherm 1 - Weging'!$A76,'Criteria-Status-Tabel'!$A$5:$A$128,0),MATCH(10*$S$15+$S$14,'Criteria-Status-Tabel'!$A$5:$K$5,0))="extra belangrijk",3,1)),"1")</f>
        <v>2</v>
      </c>
      <c r="Q76" s="926">
        <f t="shared" si="32"/>
        <v>0</v>
      </c>
      <c r="R76" s="926">
        <f t="shared" si="33"/>
        <v>0</v>
      </c>
      <c r="S76" s="895"/>
      <c r="T76" s="103"/>
      <c r="U76" s="699">
        <f t="shared" si="38"/>
        <v>0.52631578947368418</v>
      </c>
      <c r="V76" s="699">
        <f t="shared" si="38"/>
        <v>0.52631578947368418</v>
      </c>
      <c r="W76" s="103" t="s">
        <v>489</v>
      </c>
    </row>
    <row r="77" spans="1:23" s="35" customFormat="1" x14ac:dyDescent="0.25">
      <c r="A77" s="119" t="s">
        <v>494</v>
      </c>
      <c r="B77" s="119"/>
      <c r="C77" s="119" t="s">
        <v>298</v>
      </c>
      <c r="D77" s="120"/>
      <c r="E77" s="162"/>
      <c r="F77" s="587"/>
      <c r="G77" s="120"/>
      <c r="H77" s="169" t="str">
        <f t="shared" si="37"/>
        <v>relevant</v>
      </c>
      <c r="I77" s="123">
        <f>IF(L77=1,V77,IF(L77=2,V77*2,IF(L77=3,V77*3)))</f>
        <v>1.0526315789473684</v>
      </c>
      <c r="J77" s="1416"/>
      <c r="K77" s="926"/>
      <c r="L77" s="926">
        <f>IFERROR(IF(OR(INDEX('Criteria-Status-Tabel'!$A$5:$K$128,MATCH("2-"&amp;'Invulscherm 1 - Weging'!$A77,'Criteria-Status-Tabel'!$A$5:$A$128,0),MATCH(10*$S$15+$S$14,'Criteria-Status-Tabel'!$A$5:$K$5,0))="relevant",INDEX('Criteria-Status-Tabel'!$A$5:$K$128,MATCH("2-"&amp;'Invulscherm 1 - Weging'!$A77,'Criteria-Status-Tabel'!$A$5:$A$128,0),MATCH(10*$S$15+$S$14,'Criteria-Status-Tabel'!$A$5:$K$5,0))="verplicht")=TRUE,2,IF(INDEX('Criteria-Status-Tabel'!$A$5:$K$128,MATCH("2-"&amp;'Invulscherm 1 - Weging'!$A77,'Criteria-Status-Tabel'!$A$5:$A$128,0),MATCH(10*$S$15+$S$14,'Criteria-Status-Tabel'!$A$5:$K$5,0))="extra belangrijk",3,1)),"1")</f>
        <v>2</v>
      </c>
      <c r="M77" s="78"/>
      <c r="N77" s="203"/>
      <c r="O77" s="926"/>
      <c r="P77" s="926">
        <f>IFERROR(IF(OR(INDEX('Criteria-Status-Tabel'!$A$5:$K$128,MATCH("2-"&amp;'Invulscherm 1 - Weging'!$A77,'Criteria-Status-Tabel'!$A$5:$A$128,0),MATCH(10*$S$15+$S$14,'Criteria-Status-Tabel'!$A$5:$K$5,0))="relevant",INDEX('Criteria-Status-Tabel'!$A$5:$K$128,MATCH("2-"&amp;'Invulscherm 1 - Weging'!$A77,'Criteria-Status-Tabel'!$A$5:$A$128,0),MATCH(10*$S$15+$S$14,'Criteria-Status-Tabel'!$A$5:$K$5,0))="verplicht")=TRUE,2,IF(INDEX('Criteria-Status-Tabel'!$A$5:$K$128,MATCH("2-"&amp;'Invulscherm 1 - Weging'!$A77,'Criteria-Status-Tabel'!$A$5:$A$128,0),MATCH(10*$S$15+$S$14,'Criteria-Status-Tabel'!$A$5:$K$5,0))="extra belangrijk",3,1)),"1")</f>
        <v>2</v>
      </c>
      <c r="Q77" s="926">
        <f t="shared" si="32"/>
        <v>0</v>
      </c>
      <c r="R77" s="926">
        <f t="shared" si="33"/>
        <v>0</v>
      </c>
      <c r="S77" s="895"/>
      <c r="T77" s="103"/>
      <c r="U77" s="699"/>
      <c r="V77" s="699">
        <f>SUM($U$70+$V$70)/SUM($K$72:$L$85)</f>
        <v>0.52631578947368418</v>
      </c>
      <c r="W77" s="103" t="s">
        <v>489</v>
      </c>
    </row>
    <row r="78" spans="1:23" s="35" customFormat="1" x14ac:dyDescent="0.25">
      <c r="A78" s="428" t="s">
        <v>495</v>
      </c>
      <c r="B78" s="428"/>
      <c r="C78" s="428" t="s">
        <v>299</v>
      </c>
      <c r="D78" s="429"/>
      <c r="E78" s="1121" t="str">
        <f t="shared" ref="E78" si="41">IF(K78=1,"minder belangrijk",IF(K78=2,"relevant",IF(K78=3,"extra belangrijk")))</f>
        <v>relevant</v>
      </c>
      <c r="F78" s="1122">
        <f>IF(K78=1,U78,IF(K78=2,U78*2,IF(K78=3,U78*3)))</f>
        <v>1.0526315789473684</v>
      </c>
      <c r="G78" s="429"/>
      <c r="H78" s="169" t="str">
        <f t="shared" si="37"/>
        <v>relevant</v>
      </c>
      <c r="I78" s="123">
        <f>IF(L78=1,V78,IF(L78=2,V78*2,IF(L78=3,V78*3)))</f>
        <v>1.0526315789473684</v>
      </c>
      <c r="J78" s="1416"/>
      <c r="K78" s="926">
        <f>IFERROR(IF(OR(INDEX('Criteria-Status-Tabel'!$A$5:$K$128,MATCH("1-"&amp;'Invulscherm 1 - Weging'!$A78,'Criteria-Status-Tabel'!$A$5:$A$128,0),MATCH(10*$S$15+$S$14,'Criteria-Status-Tabel'!$A$5:$K$5,0))="relevant",INDEX('Criteria-Status-Tabel'!$A$5:$K$128,MATCH("1-"&amp;'Invulscherm 1 - Weging'!$A78,'Criteria-Status-Tabel'!$A$5:$A$128,0),MATCH(10*$S$15+$S$14,'Criteria-Status-Tabel'!$A$5:$K$5,0))="verplicht")=TRUE,2,IF(INDEX('Criteria-Status-Tabel'!$A$5:$K$128,MATCH("1-"&amp;'Invulscherm 1 - Weging'!$A78,'Criteria-Status-Tabel'!$A$5:$A$128,0),MATCH(10*$S$15+$S$14,'Criteria-Status-Tabel'!$A$5:$K$5,0))="extra belangrijk",3,1)),"1")</f>
        <v>2</v>
      </c>
      <c r="L78" s="926">
        <f>IFERROR(IF(OR(INDEX('Criteria-Status-Tabel'!$A$5:$K$128,MATCH("2-"&amp;'Invulscherm 1 - Weging'!$A78,'Criteria-Status-Tabel'!$A$5:$A$128,0),MATCH(10*$S$15+$S$14,'Criteria-Status-Tabel'!$A$5:$K$5,0))="relevant",INDEX('Criteria-Status-Tabel'!$A$5:$K$128,MATCH("2-"&amp;'Invulscherm 1 - Weging'!$A78,'Criteria-Status-Tabel'!$A$5:$A$128,0),MATCH(10*$S$15+$S$14,'Criteria-Status-Tabel'!$A$5:$K$5,0))="verplicht")=TRUE,2,IF(INDEX('Criteria-Status-Tabel'!$A$5:$K$128,MATCH("2-"&amp;'Invulscherm 1 - Weging'!$A78,'Criteria-Status-Tabel'!$A$5:$A$128,0),MATCH(10*$S$15+$S$14,'Criteria-Status-Tabel'!$A$5:$K$5,0))="extra belangrijk",3,1)),"1")</f>
        <v>2</v>
      </c>
      <c r="M78" s="78"/>
      <c r="N78" s="212"/>
      <c r="O78" s="926">
        <f>IFERROR(IF(OR(INDEX('Criteria-Status-Tabel'!$A$5:$K$128,MATCH("1-"&amp;'Invulscherm 1 - Weging'!$A78,'Criteria-Status-Tabel'!$A$5:$A$128,0),MATCH(10*$S$15+$S$14,'Criteria-Status-Tabel'!$A$5:$K$5,0))="relevant",INDEX('Criteria-Status-Tabel'!$A$5:$K$128,MATCH("1-"&amp;'Invulscherm 1 - Weging'!$A78,'Criteria-Status-Tabel'!$A$5:$A$128,0),MATCH(10*$S$15+$S$14,'Criteria-Status-Tabel'!$A$5:$K$5,0))="verplicht")=TRUE,2,IF(INDEX('Criteria-Status-Tabel'!$A$5:$K$128,MATCH("1-"&amp;'Invulscherm 1 - Weging'!$A78,'Criteria-Status-Tabel'!$A$5:$A$128,0),MATCH(10*$S$15+$S$14,'Criteria-Status-Tabel'!$A$5:$K$5,0))="extra belangrijk",3,1)),"1")</f>
        <v>2</v>
      </c>
      <c r="P78" s="926">
        <f>IFERROR(IF(OR(INDEX('Criteria-Status-Tabel'!$A$5:$K$128,MATCH("2-"&amp;'Invulscherm 1 - Weging'!$A78,'Criteria-Status-Tabel'!$A$5:$A$128,0),MATCH(10*$S$15+$S$14,'Criteria-Status-Tabel'!$A$5:$K$5,0))="relevant",INDEX('Criteria-Status-Tabel'!$A$5:$K$128,MATCH("2-"&amp;'Invulscherm 1 - Weging'!$A78,'Criteria-Status-Tabel'!$A$5:$A$128,0),MATCH(10*$S$15+$S$14,'Criteria-Status-Tabel'!$A$5:$K$5,0))="verplicht")=TRUE,2,IF(INDEX('Criteria-Status-Tabel'!$A$5:$K$128,MATCH("2-"&amp;'Invulscherm 1 - Weging'!$A78,'Criteria-Status-Tabel'!$A$5:$A$128,0),MATCH(10*$S$15+$S$14,'Criteria-Status-Tabel'!$A$5:$K$5,0))="extra belangrijk",3,1)),"1")</f>
        <v>2</v>
      </c>
      <c r="Q78" s="926">
        <f t="shared" si="32"/>
        <v>0</v>
      </c>
      <c r="R78" s="926">
        <f t="shared" si="33"/>
        <v>0</v>
      </c>
      <c r="S78" s="895"/>
      <c r="T78" s="103"/>
      <c r="U78" s="699">
        <f>SUM($U$70+$V$70)/SUM($K$72:$L$85)</f>
        <v>0.52631578947368418</v>
      </c>
      <c r="V78" s="699">
        <f>SUM($U$70+$V$70)/SUM($K$72:$L$85)</f>
        <v>0.52631578947368418</v>
      </c>
      <c r="W78" s="103" t="s">
        <v>489</v>
      </c>
    </row>
    <row r="79" spans="1:23" s="35" customFormat="1" x14ac:dyDescent="0.25">
      <c r="A79" s="108" t="s">
        <v>106</v>
      </c>
      <c r="B79" s="81" t="s">
        <v>317</v>
      </c>
      <c r="C79" s="81"/>
      <c r="D79" s="83"/>
      <c r="E79" s="88"/>
      <c r="F79" s="94"/>
      <c r="G79" s="83"/>
      <c r="H79" s="88"/>
      <c r="I79" s="82"/>
      <c r="J79" s="1416"/>
      <c r="K79" s="926"/>
      <c r="L79" s="926"/>
      <c r="M79" s="78"/>
      <c r="N79" s="84"/>
      <c r="O79" s="926"/>
      <c r="P79" s="926"/>
      <c r="Q79" s="926">
        <f t="shared" si="32"/>
        <v>0</v>
      </c>
      <c r="R79" s="926">
        <f t="shared" si="33"/>
        <v>0</v>
      </c>
      <c r="S79" s="895"/>
      <c r="T79" s="103"/>
      <c r="U79" s="700"/>
      <c r="V79" s="701"/>
      <c r="W79" s="103"/>
    </row>
    <row r="80" spans="1:23" s="35" customFormat="1" x14ac:dyDescent="0.25">
      <c r="A80" s="585" t="s">
        <v>246</v>
      </c>
      <c r="B80" s="585"/>
      <c r="C80" s="585" t="s">
        <v>317</v>
      </c>
      <c r="D80" s="586"/>
      <c r="E80" s="122" t="str">
        <f t="shared" ref="E80:E81" si="42">IF(K80=2,"verplicht","extra belangrijk")</f>
        <v>verplicht</v>
      </c>
      <c r="F80" s="123">
        <f>IF(K80=1,U80,IF(K80=2,U80*2,IF(K80=3,U80*3)))</f>
        <v>1.0526315789473684</v>
      </c>
      <c r="G80" s="586"/>
      <c r="H80" s="169" t="str">
        <f t="shared" ref="H80:H81" si="43">IF(L80=1,"minder belangrijk",IF(L80=2,"relevant",IF(L80=3,"extra belangrijk")))</f>
        <v>relevant</v>
      </c>
      <c r="I80" s="123">
        <f>IF(L80=1,V80,IF(L80=2,V80*2,IF(L80=3,V80*3)))</f>
        <v>1.0526315789473684</v>
      </c>
      <c r="J80" s="1416"/>
      <c r="K80" s="926">
        <f>IFERROR(IF(OR(INDEX('Criteria-Status-Tabel'!$A$5:$K$128,MATCH("1-"&amp;'Invulscherm 1 - Weging'!$A80,'Criteria-Status-Tabel'!$A$5:$A$128,0),MATCH(10*$S$15+$S$14,'Criteria-Status-Tabel'!$A$5:$K$5,0))="relevant",INDEX('Criteria-Status-Tabel'!$A$5:$K$128,MATCH("1-"&amp;'Invulscherm 1 - Weging'!$A80,'Criteria-Status-Tabel'!$A$5:$A$128,0),MATCH(10*$S$15+$S$14,'Criteria-Status-Tabel'!$A$5:$K$5,0))="verplicht")=TRUE,2,IF(INDEX('Criteria-Status-Tabel'!$A$5:$K$128,MATCH("1-"&amp;'Invulscherm 1 - Weging'!$A80,'Criteria-Status-Tabel'!$A$5:$A$128,0),MATCH(10*$S$15+$S$14,'Criteria-Status-Tabel'!$A$5:$K$5,0))="extra belangrijk",3,1)),"1")</f>
        <v>2</v>
      </c>
      <c r="L80" s="926">
        <f>IFERROR(IF(OR(INDEX('Criteria-Status-Tabel'!$A$5:$K$128,MATCH("2-"&amp;'Invulscherm 1 - Weging'!$A80,'Criteria-Status-Tabel'!$A$5:$A$128,0),MATCH(10*$S$15+$S$14,'Criteria-Status-Tabel'!$A$5:$K$5,0))="relevant",INDEX('Criteria-Status-Tabel'!$A$5:$K$128,MATCH("2-"&amp;'Invulscherm 1 - Weging'!$A80,'Criteria-Status-Tabel'!$A$5:$A$128,0),MATCH(10*$S$15+$S$14,'Criteria-Status-Tabel'!$A$5:$K$5,0))="verplicht")=TRUE,2,IF(INDEX('Criteria-Status-Tabel'!$A$5:$K$128,MATCH("2-"&amp;'Invulscherm 1 - Weging'!$A80,'Criteria-Status-Tabel'!$A$5:$A$128,0),MATCH(10*$S$15+$S$14,'Criteria-Status-Tabel'!$A$5:$K$5,0))="extra belangrijk",3,1)),"1")</f>
        <v>2</v>
      </c>
      <c r="M80" s="79"/>
      <c r="N80" s="210"/>
      <c r="O80" s="926">
        <f>IFERROR(IF(OR(INDEX('Criteria-Status-Tabel'!$A$5:$K$128,MATCH("1-"&amp;'Invulscherm 1 - Weging'!$A80,'Criteria-Status-Tabel'!$A$5:$A$128,0),MATCH(10*$S$15+$S$14,'Criteria-Status-Tabel'!$A$5:$K$5,0))="relevant",INDEX('Criteria-Status-Tabel'!$A$5:$K$128,MATCH("1-"&amp;'Invulscherm 1 - Weging'!$A80,'Criteria-Status-Tabel'!$A$5:$A$128,0),MATCH(10*$S$15+$S$14,'Criteria-Status-Tabel'!$A$5:$K$5,0))="verplicht")=TRUE,2,IF(INDEX('Criteria-Status-Tabel'!$A$5:$K$128,MATCH("1-"&amp;'Invulscherm 1 - Weging'!$A80,'Criteria-Status-Tabel'!$A$5:$A$128,0),MATCH(10*$S$15+$S$14,'Criteria-Status-Tabel'!$A$5:$K$5,0))="extra belangrijk",3,1)),"1")</f>
        <v>2</v>
      </c>
      <c r="P80" s="926">
        <f>IFERROR(IF(OR(INDEX('Criteria-Status-Tabel'!$A$5:$K$128,MATCH("2-"&amp;'Invulscherm 1 - Weging'!$A80,'Criteria-Status-Tabel'!$A$5:$A$128,0),MATCH(10*$S$15+$S$14,'Criteria-Status-Tabel'!$A$5:$K$5,0))="relevant",INDEX('Criteria-Status-Tabel'!$A$5:$K$128,MATCH("2-"&amp;'Invulscherm 1 - Weging'!$A80,'Criteria-Status-Tabel'!$A$5:$A$128,0),MATCH(10*$S$15+$S$14,'Criteria-Status-Tabel'!$A$5:$K$5,0))="verplicht")=TRUE,2,IF(INDEX('Criteria-Status-Tabel'!$A$5:$K$128,MATCH("2-"&amp;'Invulscherm 1 - Weging'!$A80,'Criteria-Status-Tabel'!$A$5:$A$128,0),MATCH(10*$S$15+$S$14,'Criteria-Status-Tabel'!$A$5:$K$5,0))="extra belangrijk",3,1)),"1")</f>
        <v>2</v>
      </c>
      <c r="Q80" s="926">
        <f t="shared" si="32"/>
        <v>0</v>
      </c>
      <c r="R80" s="926">
        <f t="shared" si="33"/>
        <v>0</v>
      </c>
      <c r="S80" s="895"/>
      <c r="T80" s="105"/>
      <c r="U80" s="699">
        <f>SUM($U$70+$V$70)/SUM($K$72:$L$85)</f>
        <v>0.52631578947368418</v>
      </c>
      <c r="V80" s="699">
        <f>SUM($U$70+$V$70)/SUM($K$72:$L$85)</f>
        <v>0.52631578947368418</v>
      </c>
      <c r="W80" s="105"/>
    </row>
    <row r="81" spans="1:25" s="35" customFormat="1" x14ac:dyDescent="0.25">
      <c r="A81" s="119" t="s">
        <v>249</v>
      </c>
      <c r="B81" s="119"/>
      <c r="C81" s="119" t="s">
        <v>355</v>
      </c>
      <c r="D81" s="120"/>
      <c r="E81" s="122" t="str">
        <f t="shared" si="42"/>
        <v>verplicht</v>
      </c>
      <c r="F81" s="123">
        <f>IF(K81=1,U81,IF(K81=2,U81*2,IF(K81=3,U81*3)))</f>
        <v>1.0526315789473684</v>
      </c>
      <c r="G81" s="120"/>
      <c r="H81" s="169" t="str">
        <f t="shared" si="43"/>
        <v>relevant</v>
      </c>
      <c r="I81" s="123">
        <f>IF(L81=1,V81,IF(L81=2,V81*2,IF(L81=3,V81*3)))</f>
        <v>1.0526315789473684</v>
      </c>
      <c r="J81" s="1416"/>
      <c r="K81" s="926">
        <f>IFERROR(IF(OR(INDEX('Criteria-Status-Tabel'!$A$5:$K$128,MATCH("1-"&amp;'Invulscherm 1 - Weging'!$A81,'Criteria-Status-Tabel'!$A$5:$A$128,0),MATCH(10*$S$15+$S$14,'Criteria-Status-Tabel'!$A$5:$K$5,0))="relevant",INDEX('Criteria-Status-Tabel'!$A$5:$K$128,MATCH("1-"&amp;'Invulscherm 1 - Weging'!$A81,'Criteria-Status-Tabel'!$A$5:$A$128,0),MATCH(10*$S$15+$S$14,'Criteria-Status-Tabel'!$A$5:$K$5,0))="verplicht")=TRUE,2,IF(INDEX('Criteria-Status-Tabel'!$A$5:$K$128,MATCH("1-"&amp;'Invulscherm 1 - Weging'!$A81,'Criteria-Status-Tabel'!$A$5:$A$128,0),MATCH(10*$S$15+$S$14,'Criteria-Status-Tabel'!$A$5:$K$5,0))="extra belangrijk",3,1)),"1")</f>
        <v>2</v>
      </c>
      <c r="L81" s="926">
        <f>IFERROR(IF(OR(INDEX('Criteria-Status-Tabel'!$A$5:$K$128,MATCH("2-"&amp;'Invulscherm 1 - Weging'!$A81,'Criteria-Status-Tabel'!$A$5:$A$128,0),MATCH(10*$S$15+$S$14,'Criteria-Status-Tabel'!$A$5:$K$5,0))="relevant",INDEX('Criteria-Status-Tabel'!$A$5:$K$128,MATCH("2-"&amp;'Invulscherm 1 - Weging'!$A81,'Criteria-Status-Tabel'!$A$5:$A$128,0),MATCH(10*$S$15+$S$14,'Criteria-Status-Tabel'!$A$5:$K$5,0))="verplicht")=TRUE,2,IF(INDEX('Criteria-Status-Tabel'!$A$5:$K$128,MATCH("2-"&amp;'Invulscherm 1 - Weging'!$A81,'Criteria-Status-Tabel'!$A$5:$A$128,0),MATCH(10*$S$15+$S$14,'Criteria-Status-Tabel'!$A$5:$K$5,0))="extra belangrijk",3,1)),"1")</f>
        <v>2</v>
      </c>
      <c r="M81" s="79"/>
      <c r="N81" s="204"/>
      <c r="O81" s="926">
        <f>IFERROR(IF(OR(INDEX('Criteria-Status-Tabel'!$A$5:$K$128,MATCH("1-"&amp;'Invulscherm 1 - Weging'!$A81,'Criteria-Status-Tabel'!$A$5:$A$128,0),MATCH(10*$S$15+$S$14,'Criteria-Status-Tabel'!$A$5:$K$5,0))="relevant",INDEX('Criteria-Status-Tabel'!$A$5:$K$128,MATCH("1-"&amp;'Invulscherm 1 - Weging'!$A81,'Criteria-Status-Tabel'!$A$5:$A$128,0),MATCH(10*$S$15+$S$14,'Criteria-Status-Tabel'!$A$5:$K$5,0))="verplicht")=TRUE,2,IF(INDEX('Criteria-Status-Tabel'!$A$5:$K$128,MATCH("1-"&amp;'Invulscherm 1 - Weging'!$A81,'Criteria-Status-Tabel'!$A$5:$A$128,0),MATCH(10*$S$15+$S$14,'Criteria-Status-Tabel'!$A$5:$K$5,0))="extra belangrijk",3,1)),"1")</f>
        <v>2</v>
      </c>
      <c r="P81" s="926">
        <f>IFERROR(IF(OR(INDEX('Criteria-Status-Tabel'!$A$5:$K$128,MATCH("2-"&amp;'Invulscherm 1 - Weging'!$A81,'Criteria-Status-Tabel'!$A$5:$A$128,0),MATCH(10*$S$15+$S$14,'Criteria-Status-Tabel'!$A$5:$K$5,0))="relevant",INDEX('Criteria-Status-Tabel'!$A$5:$K$128,MATCH("2-"&amp;'Invulscherm 1 - Weging'!$A81,'Criteria-Status-Tabel'!$A$5:$A$128,0),MATCH(10*$S$15+$S$14,'Criteria-Status-Tabel'!$A$5:$K$5,0))="verplicht")=TRUE,2,IF(INDEX('Criteria-Status-Tabel'!$A$5:$K$128,MATCH("2-"&amp;'Invulscherm 1 - Weging'!$A81,'Criteria-Status-Tabel'!$A$5:$A$128,0),MATCH(10*$S$15+$S$14,'Criteria-Status-Tabel'!$A$5:$K$5,0))="extra belangrijk",3,1)),"1")</f>
        <v>2</v>
      </c>
      <c r="Q81" s="926">
        <f t="shared" si="32"/>
        <v>0</v>
      </c>
      <c r="R81" s="926">
        <f t="shared" si="33"/>
        <v>0</v>
      </c>
      <c r="S81" s="895"/>
      <c r="T81" s="105"/>
      <c r="U81" s="699">
        <f>SUM($U$70+$V$70)/SUM($K$72:$L$85)</f>
        <v>0.52631578947368418</v>
      </c>
      <c r="V81" s="699">
        <f>SUM($U$70+$V$70)/SUM($K$72:$L$85)</f>
        <v>0.52631578947368418</v>
      </c>
      <c r="W81" s="105"/>
      <c r="X81" s="245"/>
      <c r="Y81" s="245"/>
    </row>
    <row r="82" spans="1:25" s="35" customFormat="1" x14ac:dyDescent="0.25">
      <c r="A82" s="119" t="s">
        <v>357</v>
      </c>
      <c r="B82" s="119"/>
      <c r="C82" s="119" t="s">
        <v>245</v>
      </c>
      <c r="D82" s="120"/>
      <c r="E82" s="121"/>
      <c r="F82" s="587"/>
      <c r="G82" s="120"/>
      <c r="H82" s="122" t="str">
        <f>IF(L82=2,"verplicht","extra belangrijk")</f>
        <v>verplicht</v>
      </c>
      <c r="I82" s="123">
        <f>IF(L82=1,V82,IF(L82=2,V82*2,IF(L82=3,V82*3)))</f>
        <v>1.0526315789473684</v>
      </c>
      <c r="J82" s="1416"/>
      <c r="K82" s="926"/>
      <c r="L82" s="926">
        <f>IFERROR(IF(OR(INDEX('Criteria-Status-Tabel'!$A$5:$K$128,MATCH("2-"&amp;'Invulscherm 1 - Weging'!$A82,'Criteria-Status-Tabel'!$A$5:$A$128,0),MATCH(10*$S$15+$S$14,'Criteria-Status-Tabel'!$A$5:$K$5,0))="relevant",INDEX('Criteria-Status-Tabel'!$A$5:$K$128,MATCH("2-"&amp;'Invulscherm 1 - Weging'!$A82,'Criteria-Status-Tabel'!$A$5:$A$128,0),MATCH(10*$S$15+$S$14,'Criteria-Status-Tabel'!$A$5:$K$5,0))="verplicht")=TRUE,2,IF(INDEX('Criteria-Status-Tabel'!$A$5:$K$128,MATCH("2-"&amp;'Invulscherm 1 - Weging'!$A82,'Criteria-Status-Tabel'!$A$5:$A$128,0),MATCH(10*$S$15+$S$14,'Criteria-Status-Tabel'!$A$5:$K$5,0))="extra belangrijk",3,1)),"1")</f>
        <v>2</v>
      </c>
      <c r="M82" s="79"/>
      <c r="N82" s="204"/>
      <c r="O82" s="926"/>
      <c r="P82" s="926">
        <f>IFERROR(IF(OR(INDEX('Criteria-Status-Tabel'!$A$5:$K$128,MATCH("2-"&amp;'Invulscherm 1 - Weging'!$A82,'Criteria-Status-Tabel'!$A$5:$A$128,0),MATCH(10*$S$15+$S$14,'Criteria-Status-Tabel'!$A$5:$K$5,0))="relevant",INDEX('Criteria-Status-Tabel'!$A$5:$K$128,MATCH("2-"&amp;'Invulscherm 1 - Weging'!$A82,'Criteria-Status-Tabel'!$A$5:$A$128,0),MATCH(10*$S$15+$S$14,'Criteria-Status-Tabel'!$A$5:$K$5,0))="verplicht")=TRUE,2,IF(INDEX('Criteria-Status-Tabel'!$A$5:$K$128,MATCH("2-"&amp;'Invulscherm 1 - Weging'!$A82,'Criteria-Status-Tabel'!$A$5:$A$128,0),MATCH(10*$S$15+$S$14,'Criteria-Status-Tabel'!$A$5:$K$5,0))="extra belangrijk",3,1)),"1")</f>
        <v>2</v>
      </c>
      <c r="Q82" s="926">
        <f t="shared" si="32"/>
        <v>0</v>
      </c>
      <c r="R82" s="926">
        <f t="shared" si="33"/>
        <v>0</v>
      </c>
      <c r="S82" s="895"/>
      <c r="T82" s="105"/>
      <c r="U82" s="700"/>
      <c r="V82" s="699">
        <f>SUM($U$70+$V$70)/SUM($K$72:$L$85)</f>
        <v>0.52631578947368418</v>
      </c>
      <c r="W82" s="105"/>
      <c r="X82" s="245"/>
      <c r="Y82" s="245"/>
    </row>
    <row r="83" spans="1:25" s="239" customFormat="1" x14ac:dyDescent="0.25">
      <c r="A83" s="108" t="s">
        <v>107</v>
      </c>
      <c r="B83" s="81" t="s">
        <v>528</v>
      </c>
      <c r="C83" s="81"/>
      <c r="D83" s="83"/>
      <c r="E83" s="88"/>
      <c r="F83" s="94"/>
      <c r="G83" s="83"/>
      <c r="H83" s="88"/>
      <c r="I83" s="82"/>
      <c r="J83" s="851"/>
      <c r="K83" s="926"/>
      <c r="L83" s="926"/>
      <c r="M83" s="78"/>
      <c r="N83" s="84"/>
      <c r="O83" s="926"/>
      <c r="P83" s="926"/>
      <c r="Q83" s="926">
        <f t="shared" si="32"/>
        <v>0</v>
      </c>
      <c r="R83" s="926">
        <f t="shared" si="33"/>
        <v>0</v>
      </c>
      <c r="S83" s="895"/>
      <c r="T83" s="103"/>
      <c r="U83" s="700"/>
      <c r="V83" s="701"/>
      <c r="W83" s="103"/>
      <c r="X83" s="245"/>
      <c r="Y83" s="245"/>
    </row>
    <row r="84" spans="1:25" s="239" customFormat="1" x14ac:dyDescent="0.25">
      <c r="A84" s="428" t="s">
        <v>582</v>
      </c>
      <c r="B84" s="428"/>
      <c r="C84" s="428" t="s">
        <v>597</v>
      </c>
      <c r="D84" s="429"/>
      <c r="E84" s="122" t="str">
        <f t="shared" ref="E84" si="44">IF(K84=2,"verplicht","extra belangrijk")</f>
        <v>verplicht</v>
      </c>
      <c r="F84" s="123">
        <f>IF(K84=1,U84,IF(K84=2,U84*2,IF(K84=3,U84*3)))</f>
        <v>1.0526315789473684</v>
      </c>
      <c r="G84" s="429"/>
      <c r="H84" s="169" t="str">
        <f t="shared" ref="H84:H85" si="45">IF(L84=1,"minder belangrijk",IF(L84=2,"relevant",IF(L84=3,"extra belangrijk")))</f>
        <v>relevant</v>
      </c>
      <c r="I84" s="123">
        <f>IF(L84=1,V84,IF(L84=2,V84*2,IF(L84=3,V84*3)))</f>
        <v>1.0526315789473684</v>
      </c>
      <c r="J84" s="931"/>
      <c r="K84" s="926">
        <f>IFERROR(IF(OR(INDEX('Criteria-Status-Tabel'!$A$5:$K$128,MATCH("1-"&amp;'Invulscherm 1 - Weging'!$A84,'Criteria-Status-Tabel'!$A$5:$A$128,0),MATCH(10*$S$15+$S$14,'Criteria-Status-Tabel'!$A$5:$K$5,0))="relevant",INDEX('Criteria-Status-Tabel'!$A$5:$K$128,MATCH("1-"&amp;'Invulscherm 1 - Weging'!$A84,'Criteria-Status-Tabel'!$A$5:$A$128,0),MATCH(10*$S$15+$S$14,'Criteria-Status-Tabel'!$A$5:$K$5,0))="verplicht")=TRUE,2,IF(INDEX('Criteria-Status-Tabel'!$A$5:$K$128,MATCH("1-"&amp;'Invulscherm 1 - Weging'!$A84,'Criteria-Status-Tabel'!$A$5:$A$128,0),MATCH(10*$S$15+$S$14,'Criteria-Status-Tabel'!$A$5:$K$5,0))="extra belangrijk",3,1)),"1")</f>
        <v>2</v>
      </c>
      <c r="L84" s="926">
        <f>IFERROR(IF(OR(INDEX('Criteria-Status-Tabel'!$A$5:$K$128,MATCH("2-"&amp;'Invulscherm 1 - Weging'!$A84,'Criteria-Status-Tabel'!$A$5:$A$128,0),MATCH(10*$S$15+$S$14,'Criteria-Status-Tabel'!$A$5:$K$5,0))="relevant",INDEX('Criteria-Status-Tabel'!$A$5:$K$128,MATCH("2-"&amp;'Invulscherm 1 - Weging'!$A84,'Criteria-Status-Tabel'!$A$5:$A$128,0),MATCH(10*$S$15+$S$14,'Criteria-Status-Tabel'!$A$5:$K$5,0))="verplicht")=TRUE,2,IF(INDEX('Criteria-Status-Tabel'!$A$5:$K$128,MATCH("2-"&amp;'Invulscherm 1 - Weging'!$A84,'Criteria-Status-Tabel'!$A$5:$A$128,0),MATCH(10*$S$15+$S$14,'Criteria-Status-Tabel'!$A$5:$K$5,0))="extra belangrijk",3,1)),"1")</f>
        <v>2</v>
      </c>
      <c r="M84" s="79"/>
      <c r="N84" s="211"/>
      <c r="O84" s="926">
        <f>IFERROR(IF(OR(INDEX('Criteria-Status-Tabel'!$A$5:$K$128,MATCH("1-"&amp;'Invulscherm 1 - Weging'!$A84,'Criteria-Status-Tabel'!$A$5:$A$128,0),MATCH(10*$S$15+$S$14,'Criteria-Status-Tabel'!$A$5:$K$5,0))="relevant",INDEX('Criteria-Status-Tabel'!$A$5:$K$128,MATCH("1-"&amp;'Invulscherm 1 - Weging'!$A84,'Criteria-Status-Tabel'!$A$5:$A$128,0),MATCH(10*$S$15+$S$14,'Criteria-Status-Tabel'!$A$5:$K$5,0))="verplicht")=TRUE,2,IF(INDEX('Criteria-Status-Tabel'!$A$5:$K$128,MATCH("1-"&amp;'Invulscherm 1 - Weging'!$A84,'Criteria-Status-Tabel'!$A$5:$A$128,0),MATCH(10*$S$15+$S$14,'Criteria-Status-Tabel'!$A$5:$K$5,0))="extra belangrijk",3,1)),"1")</f>
        <v>2</v>
      </c>
      <c r="P84" s="926">
        <f>IFERROR(IF(OR(INDEX('Criteria-Status-Tabel'!$A$5:$K$128,MATCH("2-"&amp;'Invulscherm 1 - Weging'!$A84,'Criteria-Status-Tabel'!$A$5:$A$128,0),MATCH(10*$S$15+$S$14,'Criteria-Status-Tabel'!$A$5:$K$5,0))="relevant",INDEX('Criteria-Status-Tabel'!$A$5:$K$128,MATCH("2-"&amp;'Invulscherm 1 - Weging'!$A84,'Criteria-Status-Tabel'!$A$5:$A$128,0),MATCH(10*$S$15+$S$14,'Criteria-Status-Tabel'!$A$5:$K$5,0))="verplicht")=TRUE,2,IF(INDEX('Criteria-Status-Tabel'!$A$5:$K$128,MATCH("2-"&amp;'Invulscherm 1 - Weging'!$A84,'Criteria-Status-Tabel'!$A$5:$A$128,0),MATCH(10*$S$15+$S$14,'Criteria-Status-Tabel'!$A$5:$K$5,0))="extra belangrijk",3,1)),"1")</f>
        <v>2</v>
      </c>
      <c r="Q84" s="926">
        <f t="shared" si="32"/>
        <v>0</v>
      </c>
      <c r="R84" s="926">
        <f t="shared" si="33"/>
        <v>0</v>
      </c>
      <c r="S84" s="895"/>
      <c r="T84" s="103"/>
      <c r="U84" s="699">
        <f>SUM($U$70+$V$70)/SUM($K$72:$L$85)</f>
        <v>0.52631578947368418</v>
      </c>
      <c r="V84" s="699">
        <f>SUM($U$70+$V$70)/SUM($K$72:$L$85)</f>
        <v>0.52631578947368418</v>
      </c>
      <c r="W84" s="103" t="s">
        <v>489</v>
      </c>
      <c r="X84" s="245"/>
      <c r="Y84" s="679"/>
    </row>
    <row r="85" spans="1:25" s="239" customFormat="1" ht="15.75" thickBot="1" x14ac:dyDescent="0.3">
      <c r="A85" s="428" t="s">
        <v>583</v>
      </c>
      <c r="B85" s="428"/>
      <c r="C85" s="428" t="s">
        <v>409</v>
      </c>
      <c r="D85" s="429"/>
      <c r="E85" s="588"/>
      <c r="F85" s="589"/>
      <c r="G85" s="429"/>
      <c r="H85" s="1199" t="str">
        <f t="shared" si="45"/>
        <v>relevant</v>
      </c>
      <c r="I85" s="1200">
        <f>IF(L85=1,V85,IF(L85=2,V85*2,IF(L85=3,V85*3)))</f>
        <v>1.0526315789473684</v>
      </c>
      <c r="J85" s="922"/>
      <c r="K85" s="926"/>
      <c r="L85" s="926">
        <f>IFERROR(IF(OR(INDEX('Criteria-Status-Tabel'!$A$5:$K$128,MATCH("2-"&amp;'Invulscherm 1 - Weging'!$A85,'Criteria-Status-Tabel'!$A$5:$A$128,0),MATCH(10*$S$15+$S$14,'Criteria-Status-Tabel'!$A$5:$K$5,0))="relevant",INDEX('Criteria-Status-Tabel'!$A$5:$K$128,MATCH("2-"&amp;'Invulscherm 1 - Weging'!$A85,'Criteria-Status-Tabel'!$A$5:$A$128,0),MATCH(10*$S$15+$S$14,'Criteria-Status-Tabel'!$A$5:$K$5,0))="verplicht")=TRUE,2,IF(INDEX('Criteria-Status-Tabel'!$A$5:$K$128,MATCH("2-"&amp;'Invulscherm 1 - Weging'!$A85,'Criteria-Status-Tabel'!$A$5:$A$128,0),MATCH(10*$S$15+$S$14,'Criteria-Status-Tabel'!$A$5:$K$5,0))="extra belangrijk",3,1)),"1")</f>
        <v>2</v>
      </c>
      <c r="M85" s="79"/>
      <c r="N85" s="204"/>
      <c r="O85" s="926"/>
      <c r="P85" s="926">
        <f>IFERROR(IF(OR(INDEX('Criteria-Status-Tabel'!$A$5:$K$128,MATCH("2-"&amp;'Invulscherm 1 - Weging'!$A85,'Criteria-Status-Tabel'!$A$5:$A$128,0),MATCH(10*$S$15+$S$14,'Criteria-Status-Tabel'!$A$5:$K$5,0))="relevant",INDEX('Criteria-Status-Tabel'!$A$5:$K$128,MATCH("2-"&amp;'Invulscherm 1 - Weging'!$A85,'Criteria-Status-Tabel'!$A$5:$A$128,0),MATCH(10*$S$15+$S$14,'Criteria-Status-Tabel'!$A$5:$K$5,0))="verplicht")=TRUE,2,IF(INDEX('Criteria-Status-Tabel'!$A$5:$K$128,MATCH("2-"&amp;'Invulscherm 1 - Weging'!$A85,'Criteria-Status-Tabel'!$A$5:$A$128,0),MATCH(10*$S$15+$S$14,'Criteria-Status-Tabel'!$A$5:$K$5,0))="extra belangrijk",3,1)),"1")</f>
        <v>2</v>
      </c>
      <c r="Q85" s="926">
        <f t="shared" si="32"/>
        <v>0</v>
      </c>
      <c r="R85" s="926">
        <f t="shared" si="33"/>
        <v>0</v>
      </c>
      <c r="S85" s="895"/>
      <c r="T85" s="105"/>
      <c r="U85" s="700"/>
      <c r="V85" s="699">
        <f>SUM($U$70+$V$70)/SUM($K$72:$L$85)</f>
        <v>0.52631578947368418</v>
      </c>
      <c r="W85" s="103" t="s">
        <v>489</v>
      </c>
      <c r="X85" s="245"/>
      <c r="Y85" s="679"/>
    </row>
    <row r="86" spans="1:25" s="239" customFormat="1" x14ac:dyDescent="0.25">
      <c r="A86" s="1399" t="s">
        <v>109</v>
      </c>
      <c r="B86" s="1401" t="s">
        <v>323</v>
      </c>
      <c r="C86" s="1401"/>
      <c r="D86" s="1403" t="str">
        <f>IF(SUM(Q89:R103)=0,"U heeft nog geen wijzigingen in dit thema doorgevoerd",IF(SUM(Q89:R103)=1,"Let op! U kunt nog 2 wijziging binnen dit thema doorvoeren",IF(SUM(Q89:R103)=2,"Let op! U kunt nog 1 wijziging voor dit thema doorvoeren",IF(SUM(Q89:R103)=3,"LET OP! U mag geen wijzigingen meer doorvoeren binnen dit thema","STOP! U heeft te veel wijzigingen doorgevoerd. Klik op de knop 'basiswaarden' om te resetten"))))</f>
        <v>U heeft nog geen wijzigingen in dit thema doorgevoerd</v>
      </c>
      <c r="E86" s="1404"/>
      <c r="F86" s="1404"/>
      <c r="G86" s="1404"/>
      <c r="H86" s="1404"/>
      <c r="I86" s="1405"/>
      <c r="J86" s="1406">
        <f>SUM(I87+F87)</f>
        <v>14.999999999999998</v>
      </c>
      <c r="K86" s="926"/>
      <c r="L86" s="926"/>
      <c r="M86" s="79"/>
      <c r="N86" s="1198"/>
      <c r="O86" s="926"/>
      <c r="P86" s="926"/>
      <c r="Q86" s="926"/>
      <c r="R86" s="926"/>
      <c r="S86" s="895"/>
      <c r="T86" s="105"/>
      <c r="U86" s="700"/>
      <c r="V86" s="699"/>
      <c r="W86" s="103"/>
      <c r="X86" s="245"/>
      <c r="Y86" s="679"/>
    </row>
    <row r="87" spans="1:25" s="35" customFormat="1" ht="30" customHeight="1" thickBot="1" x14ac:dyDescent="0.3">
      <c r="A87" s="1400"/>
      <c r="B87" s="1402"/>
      <c r="C87" s="1402"/>
      <c r="D87" s="1201"/>
      <c r="E87" s="1201"/>
      <c r="F87" s="1202">
        <f>SUM(F89:F103)</f>
        <v>8.4146341463414629</v>
      </c>
      <c r="G87" s="1203"/>
      <c r="H87" s="1203"/>
      <c r="I87" s="1204">
        <f>SUM(I89:I103)</f>
        <v>6.5853658536585353</v>
      </c>
      <c r="J87" s="1407"/>
      <c r="K87" s="1104"/>
      <c r="L87" s="1104"/>
      <c r="M87" s="76"/>
      <c r="N87" s="33"/>
      <c r="O87" s="1104"/>
      <c r="P87" s="1104"/>
      <c r="Q87" s="926">
        <f t="shared" ref="Q87:Q103" si="46">IF(K87&lt;&gt;O87,1,0)</f>
        <v>0</v>
      </c>
      <c r="R87" s="926">
        <f t="shared" ref="R87:R103" si="47">IF(L87&lt;&gt;P87,1,0)</f>
        <v>0</v>
      </c>
      <c r="S87" s="895"/>
      <c r="T87" s="952"/>
      <c r="U87" s="702">
        <v>7</v>
      </c>
      <c r="V87" s="702">
        <v>8</v>
      </c>
      <c r="W87" s="103"/>
      <c r="X87" s="245"/>
      <c r="Y87" s="679"/>
    </row>
    <row r="88" spans="1:25" s="239" customFormat="1" x14ac:dyDescent="0.25">
      <c r="A88" s="373" t="s">
        <v>110</v>
      </c>
      <c r="B88" s="374" t="s">
        <v>445</v>
      </c>
      <c r="C88" s="374"/>
      <c r="D88" s="461"/>
      <c r="E88" s="462"/>
      <c r="F88" s="463"/>
      <c r="G88" s="446"/>
      <c r="H88" s="462"/>
      <c r="I88" s="463"/>
      <c r="J88" s="1408"/>
      <c r="K88" s="1104"/>
      <c r="L88" s="1104"/>
      <c r="M88" s="78"/>
      <c r="N88" s="213"/>
      <c r="O88" s="1104"/>
      <c r="P88" s="1104"/>
      <c r="Q88" s="926">
        <f t="shared" si="46"/>
        <v>0</v>
      </c>
      <c r="R88" s="926">
        <f t="shared" si="47"/>
        <v>0</v>
      </c>
      <c r="S88" s="895"/>
      <c r="T88" s="953"/>
      <c r="U88" s="699"/>
      <c r="V88" s="699"/>
      <c r="W88" s="103"/>
      <c r="X88" s="245"/>
      <c r="Y88" s="679"/>
    </row>
    <row r="89" spans="1:25" s="239" customFormat="1" x14ac:dyDescent="0.25">
      <c r="A89" s="467" t="s">
        <v>446</v>
      </c>
      <c r="B89" s="467" t="s">
        <v>447</v>
      </c>
      <c r="C89" s="467"/>
      <c r="D89" s="468"/>
      <c r="E89" s="479" t="str">
        <f t="shared" ref="E89:E90" si="48">IF(K89=2,"verplicht","extra belangrijk")</f>
        <v>verplicht</v>
      </c>
      <c r="F89" s="480">
        <f>IF(K89=1,U89,IF(K89=2,U89*2,IF(K89=3,U89*3)))</f>
        <v>0.73170731707317072</v>
      </c>
      <c r="G89" s="468"/>
      <c r="H89" s="483" t="str">
        <f t="shared" ref="H89:H90" si="49">IF(L89=1,"minder belangrijk",IF(L89=2,"relevant",IF(L89=3,"extra belangrijk")))</f>
        <v>relevant</v>
      </c>
      <c r="I89" s="480">
        <f>IF(L89=1,V89,IF(L89=2,V89*2,IF(L89=3,V89*3)))</f>
        <v>0.73170731707317072</v>
      </c>
      <c r="J89" s="1408"/>
      <c r="K89" s="926">
        <f>IFERROR(IF(OR(INDEX('Criteria-Status-Tabel'!$A$5:$K$128,MATCH("1-"&amp;'Invulscherm 1 - Weging'!$A89,'Criteria-Status-Tabel'!$A$5:$A$128,0),MATCH(10*$S$15+$S$14,'Criteria-Status-Tabel'!$A$5:$K$5,0))="relevant",INDEX('Criteria-Status-Tabel'!$A$5:$K$128,MATCH("1-"&amp;'Invulscherm 1 - Weging'!$A89,'Criteria-Status-Tabel'!$A$5:$A$128,0),MATCH(10*$S$15+$S$14,'Criteria-Status-Tabel'!$A$5:$K$5,0))="verplicht")=TRUE,2,IF(INDEX('Criteria-Status-Tabel'!$A$5:$K$128,MATCH("1-"&amp;'Invulscherm 1 - Weging'!$A89,'Criteria-Status-Tabel'!$A$5:$A$128,0),MATCH(10*$S$15+$S$14,'Criteria-Status-Tabel'!$A$5:$K$5,0))="extra belangrijk",3,1)),"1")</f>
        <v>2</v>
      </c>
      <c r="L89" s="926">
        <f>IFERROR(IF(OR(INDEX('Criteria-Status-Tabel'!$A$5:$K$128,MATCH("2-"&amp;'Invulscherm 1 - Weging'!$A89,'Criteria-Status-Tabel'!$A$5:$A$128,0),MATCH(10*$S$15+$S$14,'Criteria-Status-Tabel'!$A$5:$K$5,0))="relevant",INDEX('Criteria-Status-Tabel'!$A$5:$K$128,MATCH("2-"&amp;'Invulscherm 1 - Weging'!$A89,'Criteria-Status-Tabel'!$A$5:$A$128,0),MATCH(10*$S$15+$S$14,'Criteria-Status-Tabel'!$A$5:$K$5,0))="verplicht")=TRUE,2,IF(INDEX('Criteria-Status-Tabel'!$A$5:$K$128,MATCH("2-"&amp;'Invulscherm 1 - Weging'!$A89,'Criteria-Status-Tabel'!$A$5:$A$128,0),MATCH(10*$S$15+$S$14,'Criteria-Status-Tabel'!$A$5:$K$5,0))="extra belangrijk",3,1)),"1")</f>
        <v>2</v>
      </c>
      <c r="M89" s="78"/>
      <c r="N89" s="213"/>
      <c r="O89" s="926">
        <f>IFERROR(IF(OR(INDEX('Criteria-Status-Tabel'!$A$5:$K$128,MATCH("1-"&amp;'Invulscherm 1 - Weging'!$A89,'Criteria-Status-Tabel'!$A$5:$A$128,0),MATCH(10*$S$15+$S$14,'Criteria-Status-Tabel'!$A$5:$K$5,0))="relevant",INDEX('Criteria-Status-Tabel'!$A$5:$K$128,MATCH("1-"&amp;'Invulscherm 1 - Weging'!$A89,'Criteria-Status-Tabel'!$A$5:$A$128,0),MATCH(10*$S$15+$S$14,'Criteria-Status-Tabel'!$A$5:$K$5,0))="verplicht")=TRUE,2,IF(INDEX('Criteria-Status-Tabel'!$A$5:$K$128,MATCH("1-"&amp;'Invulscherm 1 - Weging'!$A89,'Criteria-Status-Tabel'!$A$5:$A$128,0),MATCH(10*$S$15+$S$14,'Criteria-Status-Tabel'!$A$5:$K$5,0))="extra belangrijk",3,1)),"1")</f>
        <v>2</v>
      </c>
      <c r="P89" s="926">
        <f>IFERROR(IF(OR(INDEX('Criteria-Status-Tabel'!$A$5:$K$128,MATCH("2-"&amp;'Invulscherm 1 - Weging'!$A89,'Criteria-Status-Tabel'!$A$5:$A$128,0),MATCH(10*$S$15+$S$14,'Criteria-Status-Tabel'!$A$5:$K$5,0))="relevant",INDEX('Criteria-Status-Tabel'!$A$5:$K$128,MATCH("2-"&amp;'Invulscherm 1 - Weging'!$A89,'Criteria-Status-Tabel'!$A$5:$A$128,0),MATCH(10*$S$15+$S$14,'Criteria-Status-Tabel'!$A$5:$K$5,0))="verplicht")=TRUE,2,IF(INDEX('Criteria-Status-Tabel'!$A$5:$K$128,MATCH("2-"&amp;'Invulscherm 1 - Weging'!$A89,'Criteria-Status-Tabel'!$A$5:$A$128,0),MATCH(10*$S$15+$S$14,'Criteria-Status-Tabel'!$A$5:$K$5,0))="extra belangrijk",3,1)),"1")</f>
        <v>2</v>
      </c>
      <c r="Q89" s="926">
        <f t="shared" si="46"/>
        <v>0</v>
      </c>
      <c r="R89" s="926">
        <f t="shared" si="47"/>
        <v>0</v>
      </c>
      <c r="S89" s="895"/>
      <c r="T89" s="953"/>
      <c r="U89" s="699">
        <f>15/SUM($K$89:$L$103)</f>
        <v>0.36585365853658536</v>
      </c>
      <c r="V89" s="699">
        <f>15/SUM($K$89:$L$103)</f>
        <v>0.36585365853658536</v>
      </c>
      <c r="W89" s="103" t="s">
        <v>489</v>
      </c>
      <c r="X89" s="245"/>
      <c r="Y89" s="679"/>
    </row>
    <row r="90" spans="1:25" s="239" customFormat="1" x14ac:dyDescent="0.25">
      <c r="A90" s="470" t="s">
        <v>448</v>
      </c>
      <c r="B90" s="470" t="s">
        <v>449</v>
      </c>
      <c r="C90" s="470"/>
      <c r="D90" s="471"/>
      <c r="E90" s="479" t="str">
        <f t="shared" si="48"/>
        <v>verplicht</v>
      </c>
      <c r="F90" s="480">
        <f>IF(K90=1,U90,IF(K90=2,U90*2,IF(K90=3,U90*3)))</f>
        <v>0.73170731707317072</v>
      </c>
      <c r="G90" s="473"/>
      <c r="H90" s="483" t="str">
        <f t="shared" si="49"/>
        <v>relevant</v>
      </c>
      <c r="I90" s="480">
        <f>IF(L90=1,V90,IF(L90=2,V90*2,IF(L90=3,V90*3)))</f>
        <v>0.73170731707317072</v>
      </c>
      <c r="J90" s="1408"/>
      <c r="K90" s="926">
        <f>IFERROR(IF(OR(INDEX('Criteria-Status-Tabel'!$A$5:$K$128,MATCH("1-"&amp;'Invulscherm 1 - Weging'!$A90,'Criteria-Status-Tabel'!$A$5:$A$128,0),MATCH(10*$S$15+$S$14,'Criteria-Status-Tabel'!$A$5:$K$5,0))="relevant",INDEX('Criteria-Status-Tabel'!$A$5:$K$128,MATCH("1-"&amp;'Invulscherm 1 - Weging'!$A90,'Criteria-Status-Tabel'!$A$5:$A$128,0),MATCH(10*$S$15+$S$14,'Criteria-Status-Tabel'!$A$5:$K$5,0))="verplicht")=TRUE,2,IF(INDEX('Criteria-Status-Tabel'!$A$5:$K$128,MATCH("1-"&amp;'Invulscherm 1 - Weging'!$A90,'Criteria-Status-Tabel'!$A$5:$A$128,0),MATCH(10*$S$15+$S$14,'Criteria-Status-Tabel'!$A$5:$K$5,0))="extra belangrijk",3,1)),"1")</f>
        <v>2</v>
      </c>
      <c r="L90" s="926">
        <f>IFERROR(IF(OR(INDEX('Criteria-Status-Tabel'!$A$5:$K$128,MATCH("2-"&amp;'Invulscherm 1 - Weging'!$A90,'Criteria-Status-Tabel'!$A$5:$A$128,0),MATCH(10*$S$15+$S$14,'Criteria-Status-Tabel'!$A$5:$K$5,0))="relevant",INDEX('Criteria-Status-Tabel'!$A$5:$K$128,MATCH("2-"&amp;'Invulscherm 1 - Weging'!$A90,'Criteria-Status-Tabel'!$A$5:$A$128,0),MATCH(10*$S$15+$S$14,'Criteria-Status-Tabel'!$A$5:$K$5,0))="verplicht")=TRUE,2,IF(INDEX('Criteria-Status-Tabel'!$A$5:$K$128,MATCH("2-"&amp;'Invulscherm 1 - Weging'!$A90,'Criteria-Status-Tabel'!$A$5:$A$128,0),MATCH(10*$S$15+$S$14,'Criteria-Status-Tabel'!$A$5:$K$5,0))="extra belangrijk",3,1)),"1")</f>
        <v>2</v>
      </c>
      <c r="M90" s="78"/>
      <c r="N90" s="213"/>
      <c r="O90" s="926">
        <f>IFERROR(IF(OR(INDEX('Criteria-Status-Tabel'!$A$5:$K$128,MATCH("1-"&amp;'Invulscherm 1 - Weging'!$A90,'Criteria-Status-Tabel'!$A$5:$A$128,0),MATCH(10*$S$15+$S$14,'Criteria-Status-Tabel'!$A$5:$K$5,0))="relevant",INDEX('Criteria-Status-Tabel'!$A$5:$K$128,MATCH("1-"&amp;'Invulscherm 1 - Weging'!$A90,'Criteria-Status-Tabel'!$A$5:$A$128,0),MATCH(10*$S$15+$S$14,'Criteria-Status-Tabel'!$A$5:$K$5,0))="verplicht")=TRUE,2,IF(INDEX('Criteria-Status-Tabel'!$A$5:$K$128,MATCH("1-"&amp;'Invulscherm 1 - Weging'!$A90,'Criteria-Status-Tabel'!$A$5:$A$128,0),MATCH(10*$S$15+$S$14,'Criteria-Status-Tabel'!$A$5:$K$5,0))="extra belangrijk",3,1)),"1")</f>
        <v>2</v>
      </c>
      <c r="P90" s="926">
        <f>IFERROR(IF(OR(INDEX('Criteria-Status-Tabel'!$A$5:$K$128,MATCH("2-"&amp;'Invulscherm 1 - Weging'!$A90,'Criteria-Status-Tabel'!$A$5:$A$128,0),MATCH(10*$S$15+$S$14,'Criteria-Status-Tabel'!$A$5:$K$5,0))="relevant",INDEX('Criteria-Status-Tabel'!$A$5:$K$128,MATCH("2-"&amp;'Invulscherm 1 - Weging'!$A90,'Criteria-Status-Tabel'!$A$5:$A$128,0),MATCH(10*$S$15+$S$14,'Criteria-Status-Tabel'!$A$5:$K$5,0))="verplicht")=TRUE,2,IF(INDEX('Criteria-Status-Tabel'!$A$5:$K$128,MATCH("2-"&amp;'Invulscherm 1 - Weging'!$A90,'Criteria-Status-Tabel'!$A$5:$A$128,0),MATCH(10*$S$15+$S$14,'Criteria-Status-Tabel'!$A$5:$K$5,0))="extra belangrijk",3,1)),"1")</f>
        <v>2</v>
      </c>
      <c r="Q90" s="926">
        <f t="shared" si="46"/>
        <v>0</v>
      </c>
      <c r="R90" s="926">
        <f t="shared" si="47"/>
        <v>0</v>
      </c>
      <c r="S90" s="895"/>
      <c r="T90" s="953"/>
      <c r="U90" s="699">
        <f>15/SUM($K$89:$L$103)</f>
        <v>0.36585365853658536</v>
      </c>
      <c r="V90" s="699">
        <f>15/SUM($K$89:$L$103)</f>
        <v>0.36585365853658536</v>
      </c>
      <c r="W90" s="103" t="s">
        <v>489</v>
      </c>
      <c r="X90" s="245"/>
      <c r="Y90" s="679"/>
    </row>
    <row r="91" spans="1:25" s="239" customFormat="1" x14ac:dyDescent="0.25">
      <c r="A91" s="108" t="s">
        <v>77</v>
      </c>
      <c r="B91" s="81" t="s">
        <v>450</v>
      </c>
      <c r="C91" s="81"/>
      <c r="D91" s="339"/>
      <c r="E91" s="86"/>
      <c r="F91" s="89"/>
      <c r="G91" s="83"/>
      <c r="H91" s="152"/>
      <c r="I91" s="89"/>
      <c r="J91" s="1408"/>
      <c r="K91" s="926"/>
      <c r="L91" s="926"/>
      <c r="M91" s="78"/>
      <c r="N91" s="213"/>
      <c r="O91" s="926"/>
      <c r="P91" s="926"/>
      <c r="Q91" s="926">
        <f t="shared" si="46"/>
        <v>0</v>
      </c>
      <c r="R91" s="926">
        <f t="shared" si="47"/>
        <v>0</v>
      </c>
      <c r="S91" s="895"/>
      <c r="T91" s="953"/>
      <c r="U91" s="699"/>
      <c r="V91" s="699"/>
      <c r="W91" s="103"/>
      <c r="X91" s="245"/>
      <c r="Y91" s="679"/>
    </row>
    <row r="92" spans="1:25" s="239" customFormat="1" x14ac:dyDescent="0.25">
      <c r="A92" s="470" t="s">
        <v>451</v>
      </c>
      <c r="B92" s="470" t="s">
        <v>594</v>
      </c>
      <c r="C92" s="470"/>
      <c r="D92" s="471"/>
      <c r="E92" s="1125" t="str">
        <f t="shared" ref="E92" si="50">IF(K92=1,"minder belangrijk",IF(K92=2,"relevant",IF(K92=3,"extra belangrijk")))</f>
        <v>relevant</v>
      </c>
      <c r="F92" s="472">
        <f>IF(K92=1,U92,IF(K92=2,U92*2,IF(K92=3,U92*3)))</f>
        <v>0.73170731707317072</v>
      </c>
      <c r="G92" s="473"/>
      <c r="H92" s="483" t="str">
        <f t="shared" ref="H92" si="51">IF(L92=1,"minder belangrijk",IF(L92=2,"relevant",IF(L92=3,"extra belangrijk")))</f>
        <v>relevant</v>
      </c>
      <c r="I92" s="480">
        <f>IF(L92=1,V92,IF(L92=2,V92*2,IF(L92=3,V92*3)))</f>
        <v>0.73170731707317072</v>
      </c>
      <c r="J92" s="1408"/>
      <c r="K92" s="926">
        <f>IFERROR(IF(OR(INDEX('Criteria-Status-Tabel'!$A$5:$K$128,MATCH("1-"&amp;'Invulscherm 1 - Weging'!$A92,'Criteria-Status-Tabel'!$A$5:$A$128,0),MATCH(10*$S$15+$S$14,'Criteria-Status-Tabel'!$A$5:$K$5,0))="relevant",INDEX('Criteria-Status-Tabel'!$A$5:$K$128,MATCH("1-"&amp;'Invulscherm 1 - Weging'!$A92,'Criteria-Status-Tabel'!$A$5:$A$128,0),MATCH(10*$S$15+$S$14,'Criteria-Status-Tabel'!$A$5:$K$5,0))="verplicht")=TRUE,2,IF(INDEX('Criteria-Status-Tabel'!$A$5:$K$128,MATCH("1-"&amp;'Invulscherm 1 - Weging'!$A92,'Criteria-Status-Tabel'!$A$5:$A$128,0),MATCH(10*$S$15+$S$14,'Criteria-Status-Tabel'!$A$5:$K$5,0))="extra belangrijk",3,1)),"1")</f>
        <v>2</v>
      </c>
      <c r="L92" s="926">
        <f>IFERROR(IF(OR(INDEX('Criteria-Status-Tabel'!$A$5:$K$128,MATCH("2-"&amp;'Invulscherm 1 - Weging'!$A92,'Criteria-Status-Tabel'!$A$5:$A$128,0),MATCH(10*$S$15+$S$14,'Criteria-Status-Tabel'!$A$5:$K$5,0))="relevant",INDEX('Criteria-Status-Tabel'!$A$5:$K$128,MATCH("2-"&amp;'Invulscherm 1 - Weging'!$A92,'Criteria-Status-Tabel'!$A$5:$A$128,0),MATCH(10*$S$15+$S$14,'Criteria-Status-Tabel'!$A$5:$K$5,0))="verplicht")=TRUE,2,IF(INDEX('Criteria-Status-Tabel'!$A$5:$K$128,MATCH("2-"&amp;'Invulscherm 1 - Weging'!$A92,'Criteria-Status-Tabel'!$A$5:$A$128,0),MATCH(10*$S$15+$S$14,'Criteria-Status-Tabel'!$A$5:$K$5,0))="extra belangrijk",3,1)),"1")</f>
        <v>2</v>
      </c>
      <c r="M92" s="78"/>
      <c r="N92" s="213"/>
      <c r="O92" s="926">
        <f>IFERROR(IF(OR(INDEX('Criteria-Status-Tabel'!$A$5:$K$128,MATCH("1-"&amp;'Invulscherm 1 - Weging'!$A92,'Criteria-Status-Tabel'!$A$5:$A$128,0),MATCH(10*$S$15+$S$14,'Criteria-Status-Tabel'!$A$5:$K$5,0))="relevant",INDEX('Criteria-Status-Tabel'!$A$5:$K$128,MATCH("1-"&amp;'Invulscherm 1 - Weging'!$A92,'Criteria-Status-Tabel'!$A$5:$A$128,0),MATCH(10*$S$15+$S$14,'Criteria-Status-Tabel'!$A$5:$K$5,0))="verplicht")=TRUE,2,IF(INDEX('Criteria-Status-Tabel'!$A$5:$K$128,MATCH("1-"&amp;'Invulscherm 1 - Weging'!$A92,'Criteria-Status-Tabel'!$A$5:$A$128,0),MATCH(10*$S$15+$S$14,'Criteria-Status-Tabel'!$A$5:$K$5,0))="extra belangrijk",3,1)),"1")</f>
        <v>2</v>
      </c>
      <c r="P92" s="926">
        <f>IFERROR(IF(OR(INDEX('Criteria-Status-Tabel'!$A$5:$K$128,MATCH("2-"&amp;'Invulscherm 1 - Weging'!$A92,'Criteria-Status-Tabel'!$A$5:$A$128,0),MATCH(10*$S$15+$S$14,'Criteria-Status-Tabel'!$A$5:$K$5,0))="relevant",INDEX('Criteria-Status-Tabel'!$A$5:$K$128,MATCH("2-"&amp;'Invulscherm 1 - Weging'!$A92,'Criteria-Status-Tabel'!$A$5:$A$128,0),MATCH(10*$S$15+$S$14,'Criteria-Status-Tabel'!$A$5:$K$5,0))="verplicht")=TRUE,2,IF(INDEX('Criteria-Status-Tabel'!$A$5:$K$128,MATCH("2-"&amp;'Invulscherm 1 - Weging'!$A92,'Criteria-Status-Tabel'!$A$5:$A$128,0),MATCH(10*$S$15+$S$14,'Criteria-Status-Tabel'!$A$5:$K$5,0))="extra belangrijk",3,1)),"1")</f>
        <v>2</v>
      </c>
      <c r="Q92" s="926">
        <f t="shared" si="46"/>
        <v>0</v>
      </c>
      <c r="R92" s="926">
        <f t="shared" si="47"/>
        <v>0</v>
      </c>
      <c r="S92" s="895"/>
      <c r="T92" s="953"/>
      <c r="U92" s="699">
        <f>15/SUM($K$89:$L$103)</f>
        <v>0.36585365853658536</v>
      </c>
      <c r="V92" s="699">
        <f>15/SUM($K$89:$L$103)</f>
        <v>0.36585365853658536</v>
      </c>
      <c r="W92" s="103" t="s">
        <v>489</v>
      </c>
      <c r="X92" s="245"/>
      <c r="Y92" s="679"/>
    </row>
    <row r="93" spans="1:25" s="239" customFormat="1" x14ac:dyDescent="0.25">
      <c r="A93" s="108" t="s">
        <v>111</v>
      </c>
      <c r="B93" s="81" t="s">
        <v>452</v>
      </c>
      <c r="C93" s="81"/>
      <c r="D93" s="339"/>
      <c r="E93" s="86"/>
      <c r="F93" s="89"/>
      <c r="G93" s="83"/>
      <c r="H93" s="152"/>
      <c r="I93" s="89"/>
      <c r="J93" s="1408"/>
      <c r="K93" s="926"/>
      <c r="L93" s="926"/>
      <c r="M93" s="78"/>
      <c r="N93" s="213"/>
      <c r="O93" s="926"/>
      <c r="P93" s="926"/>
      <c r="Q93" s="926">
        <f t="shared" si="46"/>
        <v>0</v>
      </c>
      <c r="R93" s="926">
        <f t="shared" si="47"/>
        <v>0</v>
      </c>
      <c r="S93" s="895"/>
      <c r="T93" s="953"/>
      <c r="U93" s="699"/>
      <c r="V93" s="699"/>
      <c r="W93" s="103"/>
      <c r="X93" s="245"/>
      <c r="Y93" s="679"/>
    </row>
    <row r="94" spans="1:25" s="239" customFormat="1" x14ac:dyDescent="0.25">
      <c r="A94" s="467" t="s">
        <v>453</v>
      </c>
      <c r="B94" s="467" t="s">
        <v>588</v>
      </c>
      <c r="C94" s="467"/>
      <c r="D94" s="468"/>
      <c r="E94" s="479" t="str">
        <f t="shared" ref="E94:E96" si="52">IF(K94=2,"verplicht","extra belangrijk")</f>
        <v>verplicht</v>
      </c>
      <c r="F94" s="480">
        <f>IF(K94=1,U94,IF(K94=2,U94*2,IF(K94=3,U94*3)))</f>
        <v>0.73170731707317072</v>
      </c>
      <c r="G94" s="475"/>
      <c r="H94" s="483" t="str">
        <f t="shared" ref="H94:H96" si="53">IF(L94=1,"minder belangrijk",IF(L94=2,"relevant",IF(L94=3,"extra belangrijk")))</f>
        <v>relevant</v>
      </c>
      <c r="I94" s="480">
        <f>IF(L94=1,V94,IF(L94=2,V94*2,IF(L94=3,V94*3)))</f>
        <v>0.73170731707317072</v>
      </c>
      <c r="J94" s="1408"/>
      <c r="K94" s="926">
        <f>IFERROR(IF(OR(INDEX('Criteria-Status-Tabel'!$A$5:$K$128,MATCH("1-"&amp;'Invulscherm 1 - Weging'!$A94,'Criteria-Status-Tabel'!$A$5:$A$128,0),MATCH(10*$S$15+$S$14,'Criteria-Status-Tabel'!$A$5:$K$5,0))="relevant",INDEX('Criteria-Status-Tabel'!$A$5:$K$128,MATCH("1-"&amp;'Invulscherm 1 - Weging'!$A94,'Criteria-Status-Tabel'!$A$5:$A$128,0),MATCH(10*$S$15+$S$14,'Criteria-Status-Tabel'!$A$5:$K$5,0))="verplicht")=TRUE,2,IF(INDEX('Criteria-Status-Tabel'!$A$5:$K$128,MATCH("1-"&amp;'Invulscherm 1 - Weging'!$A94,'Criteria-Status-Tabel'!$A$5:$A$128,0),MATCH(10*$S$15+$S$14,'Criteria-Status-Tabel'!$A$5:$K$5,0))="extra belangrijk",3,1)),"1")</f>
        <v>2</v>
      </c>
      <c r="L94" s="926">
        <f>IFERROR(IF(OR(INDEX('Criteria-Status-Tabel'!$A$5:$K$128,MATCH("2-"&amp;'Invulscherm 1 - Weging'!$A94,'Criteria-Status-Tabel'!$A$5:$A$128,0),MATCH(10*$S$15+$S$14,'Criteria-Status-Tabel'!$A$5:$K$5,0))="relevant",INDEX('Criteria-Status-Tabel'!$A$5:$K$128,MATCH("2-"&amp;'Invulscherm 1 - Weging'!$A94,'Criteria-Status-Tabel'!$A$5:$A$128,0),MATCH(10*$S$15+$S$14,'Criteria-Status-Tabel'!$A$5:$K$5,0))="verplicht")=TRUE,2,IF(INDEX('Criteria-Status-Tabel'!$A$5:$K$128,MATCH("2-"&amp;'Invulscherm 1 - Weging'!$A94,'Criteria-Status-Tabel'!$A$5:$A$128,0),MATCH(10*$S$15+$S$14,'Criteria-Status-Tabel'!$A$5:$K$5,0))="extra belangrijk",3,1)),"1")</f>
        <v>2</v>
      </c>
      <c r="M94" s="78"/>
      <c r="N94" s="205"/>
      <c r="O94" s="926">
        <f>IFERROR(IF(OR(INDEX('Criteria-Status-Tabel'!$A$5:$K$128,MATCH("1-"&amp;'Invulscherm 1 - Weging'!$A94,'Criteria-Status-Tabel'!$A$5:$A$128,0),MATCH(10*$S$15+$S$14,'Criteria-Status-Tabel'!$A$5:$K$5,0))="relevant",INDEX('Criteria-Status-Tabel'!$A$5:$K$128,MATCH("1-"&amp;'Invulscherm 1 - Weging'!$A94,'Criteria-Status-Tabel'!$A$5:$A$128,0),MATCH(10*$S$15+$S$14,'Criteria-Status-Tabel'!$A$5:$K$5,0))="verplicht")=TRUE,2,IF(INDEX('Criteria-Status-Tabel'!$A$5:$K$128,MATCH("1-"&amp;'Invulscherm 1 - Weging'!$A94,'Criteria-Status-Tabel'!$A$5:$A$128,0),MATCH(10*$S$15+$S$14,'Criteria-Status-Tabel'!$A$5:$K$5,0))="extra belangrijk",3,1)),"1")</f>
        <v>2</v>
      </c>
      <c r="P94" s="926">
        <f>IFERROR(IF(OR(INDEX('Criteria-Status-Tabel'!$A$5:$K$128,MATCH("2-"&amp;'Invulscherm 1 - Weging'!$A94,'Criteria-Status-Tabel'!$A$5:$A$128,0),MATCH(10*$S$15+$S$14,'Criteria-Status-Tabel'!$A$5:$K$5,0))="relevant",INDEX('Criteria-Status-Tabel'!$A$5:$K$128,MATCH("2-"&amp;'Invulscherm 1 - Weging'!$A94,'Criteria-Status-Tabel'!$A$5:$A$128,0),MATCH(10*$S$15+$S$14,'Criteria-Status-Tabel'!$A$5:$K$5,0))="verplicht")=TRUE,2,IF(INDEX('Criteria-Status-Tabel'!$A$5:$K$128,MATCH("2-"&amp;'Invulscherm 1 - Weging'!$A94,'Criteria-Status-Tabel'!$A$5:$A$128,0),MATCH(10*$S$15+$S$14,'Criteria-Status-Tabel'!$A$5:$K$5,0))="extra belangrijk",3,1)),"1")</f>
        <v>2</v>
      </c>
      <c r="Q94" s="926">
        <f t="shared" si="46"/>
        <v>0</v>
      </c>
      <c r="R94" s="926">
        <f t="shared" si="47"/>
        <v>0</v>
      </c>
      <c r="S94" s="895"/>
      <c r="T94" s="953"/>
      <c r="U94" s="699">
        <f t="shared" ref="U94:V96" si="54">15/SUM($K$89:$L$103)</f>
        <v>0.36585365853658536</v>
      </c>
      <c r="V94" s="699">
        <f t="shared" si="54"/>
        <v>0.36585365853658536</v>
      </c>
      <c r="W94" s="103"/>
      <c r="X94" s="245"/>
      <c r="Y94" s="679"/>
    </row>
    <row r="95" spans="1:25" s="239" customFormat="1" x14ac:dyDescent="0.25">
      <c r="A95" s="470" t="s">
        <v>454</v>
      </c>
      <c r="B95" s="470" t="s">
        <v>455</v>
      </c>
      <c r="C95" s="476"/>
      <c r="D95" s="477"/>
      <c r="E95" s="479" t="str">
        <f t="shared" si="52"/>
        <v>verplicht</v>
      </c>
      <c r="F95" s="480">
        <f>IF(K95=1,U95,IF(K95=2,U95*2,IF(K95=3,U95*3)))</f>
        <v>0.73170731707317072</v>
      </c>
      <c r="G95" s="478"/>
      <c r="H95" s="483" t="str">
        <f t="shared" si="53"/>
        <v>relevant</v>
      </c>
      <c r="I95" s="480">
        <f>IF(L95=1,V95,IF(L95=2,V95*2,IF(L95=3,V95*3)))</f>
        <v>0.73170731707317072</v>
      </c>
      <c r="J95" s="1408"/>
      <c r="K95" s="926">
        <f>IFERROR(IF(OR(INDEX('Criteria-Status-Tabel'!$A$5:$K$128,MATCH("1-"&amp;'Invulscherm 1 - Weging'!$A95,'Criteria-Status-Tabel'!$A$5:$A$128,0),MATCH(10*$S$15+$S$14,'Criteria-Status-Tabel'!$A$5:$K$5,0))="relevant",INDEX('Criteria-Status-Tabel'!$A$5:$K$128,MATCH("1-"&amp;'Invulscherm 1 - Weging'!$A95,'Criteria-Status-Tabel'!$A$5:$A$128,0),MATCH(10*$S$15+$S$14,'Criteria-Status-Tabel'!$A$5:$K$5,0))="verplicht")=TRUE,2,IF(INDEX('Criteria-Status-Tabel'!$A$5:$K$128,MATCH("1-"&amp;'Invulscherm 1 - Weging'!$A95,'Criteria-Status-Tabel'!$A$5:$A$128,0),MATCH(10*$S$15+$S$14,'Criteria-Status-Tabel'!$A$5:$K$5,0))="extra belangrijk",3,1)),"1")</f>
        <v>2</v>
      </c>
      <c r="L95" s="926">
        <f>IFERROR(IF(OR(INDEX('Criteria-Status-Tabel'!$A$5:$K$128,MATCH("2-"&amp;'Invulscherm 1 - Weging'!$A95,'Criteria-Status-Tabel'!$A$5:$A$128,0),MATCH(10*$S$15+$S$14,'Criteria-Status-Tabel'!$A$5:$K$5,0))="relevant",INDEX('Criteria-Status-Tabel'!$A$5:$K$128,MATCH("2-"&amp;'Invulscherm 1 - Weging'!$A95,'Criteria-Status-Tabel'!$A$5:$A$128,0),MATCH(10*$S$15+$S$14,'Criteria-Status-Tabel'!$A$5:$K$5,0))="verplicht")=TRUE,2,IF(INDEX('Criteria-Status-Tabel'!$A$5:$K$128,MATCH("2-"&amp;'Invulscherm 1 - Weging'!$A95,'Criteria-Status-Tabel'!$A$5:$A$128,0),MATCH(10*$S$15+$S$14,'Criteria-Status-Tabel'!$A$5:$K$5,0))="extra belangrijk",3,1)),"1")</f>
        <v>2</v>
      </c>
      <c r="M95" s="78"/>
      <c r="N95" s="205"/>
      <c r="O95" s="926">
        <f>IFERROR(IF(OR(INDEX('Criteria-Status-Tabel'!$A$5:$K$128,MATCH("1-"&amp;'Invulscherm 1 - Weging'!$A95,'Criteria-Status-Tabel'!$A$5:$A$128,0),MATCH(10*$S$15+$S$14,'Criteria-Status-Tabel'!$A$5:$K$5,0))="relevant",INDEX('Criteria-Status-Tabel'!$A$5:$K$128,MATCH("1-"&amp;'Invulscherm 1 - Weging'!$A95,'Criteria-Status-Tabel'!$A$5:$A$128,0),MATCH(10*$S$15+$S$14,'Criteria-Status-Tabel'!$A$5:$K$5,0))="verplicht")=TRUE,2,IF(INDEX('Criteria-Status-Tabel'!$A$5:$K$128,MATCH("1-"&amp;'Invulscherm 1 - Weging'!$A95,'Criteria-Status-Tabel'!$A$5:$A$128,0),MATCH(10*$S$15+$S$14,'Criteria-Status-Tabel'!$A$5:$K$5,0))="extra belangrijk",3,1)),"1")</f>
        <v>2</v>
      </c>
      <c r="P95" s="926">
        <f>IFERROR(IF(OR(INDEX('Criteria-Status-Tabel'!$A$5:$K$128,MATCH("2-"&amp;'Invulscherm 1 - Weging'!$A95,'Criteria-Status-Tabel'!$A$5:$A$128,0),MATCH(10*$S$15+$S$14,'Criteria-Status-Tabel'!$A$5:$K$5,0))="relevant",INDEX('Criteria-Status-Tabel'!$A$5:$K$128,MATCH("2-"&amp;'Invulscherm 1 - Weging'!$A95,'Criteria-Status-Tabel'!$A$5:$A$128,0),MATCH(10*$S$15+$S$14,'Criteria-Status-Tabel'!$A$5:$K$5,0))="verplicht")=TRUE,2,IF(INDEX('Criteria-Status-Tabel'!$A$5:$K$128,MATCH("2-"&amp;'Invulscherm 1 - Weging'!$A95,'Criteria-Status-Tabel'!$A$5:$A$128,0),MATCH(10*$S$15+$S$14,'Criteria-Status-Tabel'!$A$5:$K$5,0))="extra belangrijk",3,1)),"1")</f>
        <v>2</v>
      </c>
      <c r="Q95" s="926">
        <f t="shared" si="46"/>
        <v>0</v>
      </c>
      <c r="R95" s="926">
        <f t="shared" si="47"/>
        <v>0</v>
      </c>
      <c r="S95" s="895"/>
      <c r="T95" s="953"/>
      <c r="U95" s="699">
        <f t="shared" si="54"/>
        <v>0.36585365853658536</v>
      </c>
      <c r="V95" s="699">
        <f t="shared" si="54"/>
        <v>0.36585365853658536</v>
      </c>
      <c r="W95" s="103" t="s">
        <v>500</v>
      </c>
      <c r="X95" s="245"/>
      <c r="Y95" s="679"/>
    </row>
    <row r="96" spans="1:25" s="239" customFormat="1" x14ac:dyDescent="0.25">
      <c r="A96" s="484" t="s">
        <v>587</v>
      </c>
      <c r="B96" s="484" t="s">
        <v>561</v>
      </c>
      <c r="C96" s="484"/>
      <c r="D96" s="485"/>
      <c r="E96" s="479" t="str">
        <f t="shared" si="52"/>
        <v>verplicht</v>
      </c>
      <c r="F96" s="480">
        <f>IF(K96=1,U96,IF(K96=2,U96*2,IF(K96=3,U96*3)))</f>
        <v>0.73170731707317072</v>
      </c>
      <c r="G96" s="486"/>
      <c r="H96" s="483" t="str">
        <f t="shared" si="53"/>
        <v>relevant</v>
      </c>
      <c r="I96" s="480">
        <f>IF(L96=1,V96,IF(L96=2,V96*2,IF(L96=3,V96*3)))</f>
        <v>0.73170731707317072</v>
      </c>
      <c r="J96" s="1408"/>
      <c r="K96" s="926">
        <f>IFERROR(IF(OR(INDEX('Criteria-Status-Tabel'!$A$5:$K$128,MATCH("1-"&amp;'Invulscherm 1 - Weging'!$A96,'Criteria-Status-Tabel'!$A$5:$A$128,0),MATCH(10*$S$15+$S$14,'Criteria-Status-Tabel'!$A$5:$K$5,0))="relevant",INDEX('Criteria-Status-Tabel'!$A$5:$K$128,MATCH("1-"&amp;'Invulscherm 1 - Weging'!$A96,'Criteria-Status-Tabel'!$A$5:$A$128,0),MATCH(10*$S$15+$S$14,'Criteria-Status-Tabel'!$A$5:$K$5,0))="verplicht")=TRUE,2,IF(INDEX('Criteria-Status-Tabel'!$A$5:$K$128,MATCH("1-"&amp;'Invulscherm 1 - Weging'!$A96,'Criteria-Status-Tabel'!$A$5:$A$128,0),MATCH(10*$S$15+$S$14,'Criteria-Status-Tabel'!$A$5:$K$5,0))="extra belangrijk",3,1)),"1")</f>
        <v>2</v>
      </c>
      <c r="L96" s="926">
        <f>IFERROR(IF(OR(INDEX('Criteria-Status-Tabel'!$A$5:$K$128,MATCH("2-"&amp;'Invulscherm 1 - Weging'!$A96,'Criteria-Status-Tabel'!$A$5:$A$128,0),MATCH(10*$S$15+$S$14,'Criteria-Status-Tabel'!$A$5:$K$5,0))="relevant",INDEX('Criteria-Status-Tabel'!$A$5:$K$128,MATCH("2-"&amp;'Invulscherm 1 - Weging'!$A96,'Criteria-Status-Tabel'!$A$5:$A$128,0),MATCH(10*$S$15+$S$14,'Criteria-Status-Tabel'!$A$5:$K$5,0))="verplicht")=TRUE,2,IF(INDEX('Criteria-Status-Tabel'!$A$5:$K$128,MATCH("2-"&amp;'Invulscherm 1 - Weging'!$A96,'Criteria-Status-Tabel'!$A$5:$A$128,0),MATCH(10*$S$15+$S$14,'Criteria-Status-Tabel'!$A$5:$K$5,0))="extra belangrijk",3,1)),"1")</f>
        <v>2</v>
      </c>
      <c r="M96" s="78"/>
      <c r="N96" s="205"/>
      <c r="O96" s="926">
        <f>IFERROR(IF(OR(INDEX('Criteria-Status-Tabel'!$A$5:$K$128,MATCH("1-"&amp;'Invulscherm 1 - Weging'!$A96,'Criteria-Status-Tabel'!$A$5:$A$128,0),MATCH(10*$S$15+$S$14,'Criteria-Status-Tabel'!$A$5:$K$5,0))="relevant",INDEX('Criteria-Status-Tabel'!$A$5:$K$128,MATCH("1-"&amp;'Invulscherm 1 - Weging'!$A96,'Criteria-Status-Tabel'!$A$5:$A$128,0),MATCH(10*$S$15+$S$14,'Criteria-Status-Tabel'!$A$5:$K$5,0))="verplicht")=TRUE,2,IF(INDEX('Criteria-Status-Tabel'!$A$5:$K$128,MATCH("1-"&amp;'Invulscherm 1 - Weging'!$A96,'Criteria-Status-Tabel'!$A$5:$A$128,0),MATCH(10*$S$15+$S$14,'Criteria-Status-Tabel'!$A$5:$K$5,0))="extra belangrijk",3,1)),"1")</f>
        <v>2</v>
      </c>
      <c r="P96" s="926">
        <f>IFERROR(IF(OR(INDEX('Criteria-Status-Tabel'!$A$5:$K$128,MATCH("2-"&amp;'Invulscherm 1 - Weging'!$A96,'Criteria-Status-Tabel'!$A$5:$A$128,0),MATCH(10*$S$15+$S$14,'Criteria-Status-Tabel'!$A$5:$K$5,0))="relevant",INDEX('Criteria-Status-Tabel'!$A$5:$K$128,MATCH("2-"&amp;'Invulscherm 1 - Weging'!$A96,'Criteria-Status-Tabel'!$A$5:$A$128,0),MATCH(10*$S$15+$S$14,'Criteria-Status-Tabel'!$A$5:$K$5,0))="verplicht")=TRUE,2,IF(INDEX('Criteria-Status-Tabel'!$A$5:$K$128,MATCH("2-"&amp;'Invulscherm 1 - Weging'!$A96,'Criteria-Status-Tabel'!$A$5:$A$128,0),MATCH(10*$S$15+$S$14,'Criteria-Status-Tabel'!$A$5:$K$5,0))="extra belangrijk",3,1)),"1")</f>
        <v>2</v>
      </c>
      <c r="Q96" s="926">
        <f t="shared" si="46"/>
        <v>0</v>
      </c>
      <c r="R96" s="926">
        <f t="shared" si="47"/>
        <v>0</v>
      </c>
      <c r="S96" s="895"/>
      <c r="T96" s="953"/>
      <c r="U96" s="699">
        <f t="shared" si="54"/>
        <v>0.36585365853658536</v>
      </c>
      <c r="V96" s="699">
        <f t="shared" si="54"/>
        <v>0.36585365853658536</v>
      </c>
      <c r="W96" s="103"/>
      <c r="X96" s="245"/>
      <c r="Y96" s="679"/>
    </row>
    <row r="97" spans="1:25" s="239" customFormat="1" x14ac:dyDescent="0.25">
      <c r="A97" s="108" t="s">
        <v>78</v>
      </c>
      <c r="B97" s="81" t="s">
        <v>456</v>
      </c>
      <c r="C97" s="81"/>
      <c r="D97" s="339"/>
      <c r="E97" s="86"/>
      <c r="F97" s="89"/>
      <c r="G97" s="339"/>
      <c r="H97" s="86"/>
      <c r="I97" s="89"/>
      <c r="J97" s="1408"/>
      <c r="K97" s="926"/>
      <c r="L97" s="926"/>
      <c r="M97" s="76"/>
      <c r="N97" s="205"/>
      <c r="O97" s="926"/>
      <c r="P97" s="926"/>
      <c r="Q97" s="926">
        <f t="shared" si="46"/>
        <v>0</v>
      </c>
      <c r="R97" s="926">
        <f t="shared" si="47"/>
        <v>0</v>
      </c>
      <c r="S97" s="895"/>
      <c r="T97" s="953"/>
      <c r="U97" s="699"/>
      <c r="V97" s="699"/>
      <c r="W97" s="103"/>
      <c r="X97" s="245"/>
      <c r="Y97" s="679"/>
    </row>
    <row r="98" spans="1:25" s="239" customFormat="1" x14ac:dyDescent="0.25">
      <c r="A98" s="470" t="s">
        <v>457</v>
      </c>
      <c r="B98" s="470" t="s">
        <v>595</v>
      </c>
      <c r="C98" s="470"/>
      <c r="D98" s="471"/>
      <c r="E98" s="1126" t="str">
        <f t="shared" ref="E98:E100" si="55">IF(K98=1,"minder belangrijk",IF(K98=2,"relevant",IF(K98=3,"extra belangrijk")))</f>
        <v>extra belangrijk</v>
      </c>
      <c r="F98" s="469">
        <f>IF(K98=1,U98,IF(K98=2,U98*2,IF(K98=3,U98*3)))</f>
        <v>1.0975609756097562</v>
      </c>
      <c r="G98" s="481"/>
      <c r="H98" s="483" t="str">
        <f t="shared" ref="H98:H99" si="56">IF(L98=1,"minder belangrijk",IF(L98=2,"relevant",IF(L98=3,"extra belangrijk")))</f>
        <v>relevant</v>
      </c>
      <c r="I98" s="480">
        <f>IF(L98=1,V98,IF(L98=2,V98*2,IF(L98=3,V98*3)))</f>
        <v>0.73170731707317072</v>
      </c>
      <c r="J98" s="1408"/>
      <c r="K98" s="926">
        <f>IFERROR(IF(OR(INDEX('Criteria-Status-Tabel'!$A$5:$K$128,MATCH("1-"&amp;'Invulscherm 1 - Weging'!$A98,'Criteria-Status-Tabel'!$A$5:$A$128,0),MATCH(10*$S$15+$S$14,'Criteria-Status-Tabel'!$A$5:$K$5,0))="relevant",INDEX('Criteria-Status-Tabel'!$A$5:$K$128,MATCH("1-"&amp;'Invulscherm 1 - Weging'!$A98,'Criteria-Status-Tabel'!$A$5:$A$128,0),MATCH(10*$S$15+$S$14,'Criteria-Status-Tabel'!$A$5:$K$5,0))="verplicht")=TRUE,2,IF(INDEX('Criteria-Status-Tabel'!$A$5:$K$128,MATCH("1-"&amp;'Invulscherm 1 - Weging'!$A98,'Criteria-Status-Tabel'!$A$5:$A$128,0),MATCH(10*$S$15+$S$14,'Criteria-Status-Tabel'!$A$5:$K$5,0))="extra belangrijk",3,1)),"1")</f>
        <v>3</v>
      </c>
      <c r="L98" s="926">
        <f>IFERROR(IF(OR(INDEX('Criteria-Status-Tabel'!$A$5:$K$128,MATCH("2-"&amp;'Invulscherm 1 - Weging'!$A98,'Criteria-Status-Tabel'!$A$5:$A$128,0),MATCH(10*$S$15+$S$14,'Criteria-Status-Tabel'!$A$5:$K$5,0))="relevant",INDEX('Criteria-Status-Tabel'!$A$5:$K$128,MATCH("2-"&amp;'Invulscherm 1 - Weging'!$A98,'Criteria-Status-Tabel'!$A$5:$A$128,0),MATCH(10*$S$15+$S$14,'Criteria-Status-Tabel'!$A$5:$K$5,0))="verplicht")=TRUE,2,IF(INDEX('Criteria-Status-Tabel'!$A$5:$K$128,MATCH("2-"&amp;'Invulscherm 1 - Weging'!$A98,'Criteria-Status-Tabel'!$A$5:$A$128,0),MATCH(10*$S$15+$S$14,'Criteria-Status-Tabel'!$A$5:$K$5,0))="extra belangrijk",3,1)),"1")</f>
        <v>2</v>
      </c>
      <c r="M98" s="76"/>
      <c r="N98" s="337"/>
      <c r="O98" s="926">
        <f>IFERROR(IF(OR(INDEX('Criteria-Status-Tabel'!$A$5:$K$128,MATCH("1-"&amp;'Invulscherm 1 - Weging'!$A98,'Criteria-Status-Tabel'!$A$5:$A$128,0),MATCH(10*$S$15+$S$14,'Criteria-Status-Tabel'!$A$5:$K$5,0))="relevant",INDEX('Criteria-Status-Tabel'!$A$5:$K$128,MATCH("1-"&amp;'Invulscherm 1 - Weging'!$A98,'Criteria-Status-Tabel'!$A$5:$A$128,0),MATCH(10*$S$15+$S$14,'Criteria-Status-Tabel'!$A$5:$K$5,0))="verplicht")=TRUE,2,IF(INDEX('Criteria-Status-Tabel'!$A$5:$K$128,MATCH("1-"&amp;'Invulscherm 1 - Weging'!$A98,'Criteria-Status-Tabel'!$A$5:$A$128,0),MATCH(10*$S$15+$S$14,'Criteria-Status-Tabel'!$A$5:$K$5,0))="extra belangrijk",3,1)),"1")</f>
        <v>3</v>
      </c>
      <c r="P98" s="926">
        <f>IFERROR(IF(OR(INDEX('Criteria-Status-Tabel'!$A$5:$K$128,MATCH("2-"&amp;'Invulscherm 1 - Weging'!$A98,'Criteria-Status-Tabel'!$A$5:$A$128,0),MATCH(10*$S$15+$S$14,'Criteria-Status-Tabel'!$A$5:$K$5,0))="relevant",INDEX('Criteria-Status-Tabel'!$A$5:$K$128,MATCH("2-"&amp;'Invulscherm 1 - Weging'!$A98,'Criteria-Status-Tabel'!$A$5:$A$128,0),MATCH(10*$S$15+$S$14,'Criteria-Status-Tabel'!$A$5:$K$5,0))="verplicht")=TRUE,2,IF(INDEX('Criteria-Status-Tabel'!$A$5:$K$128,MATCH("2-"&amp;'Invulscherm 1 - Weging'!$A98,'Criteria-Status-Tabel'!$A$5:$A$128,0),MATCH(10*$S$15+$S$14,'Criteria-Status-Tabel'!$A$5:$K$5,0))="extra belangrijk",3,1)),"1")</f>
        <v>2</v>
      </c>
      <c r="Q98" s="926">
        <f t="shared" si="46"/>
        <v>0</v>
      </c>
      <c r="R98" s="926">
        <f t="shared" si="47"/>
        <v>0</v>
      </c>
      <c r="S98" s="895"/>
      <c r="T98" s="953"/>
      <c r="U98" s="699">
        <f>15/SUM($K$89:$L$103)</f>
        <v>0.36585365853658536</v>
      </c>
      <c r="V98" s="699">
        <f t="shared" ref="U98:V100" si="57">15/SUM($K$89:$L$103)</f>
        <v>0.36585365853658536</v>
      </c>
      <c r="W98" s="103"/>
      <c r="X98" s="245"/>
      <c r="Y98" s="679"/>
    </row>
    <row r="99" spans="1:25" s="239" customFormat="1" x14ac:dyDescent="0.25">
      <c r="A99" s="923" t="s">
        <v>458</v>
      </c>
      <c r="B99" s="476" t="s">
        <v>589</v>
      </c>
      <c r="C99" s="923"/>
      <c r="D99" s="924"/>
      <c r="E99" s="479" t="str">
        <f t="shared" si="55"/>
        <v>extra belangrijk</v>
      </c>
      <c r="F99" s="480">
        <f>IF(K99=1,U99,IF(K99=2,U99*2,IF(K99=3,U99*3)))</f>
        <v>1.0975609756097562</v>
      </c>
      <c r="G99" s="925"/>
      <c r="H99" s="483" t="str">
        <f t="shared" si="56"/>
        <v>relevant</v>
      </c>
      <c r="I99" s="480">
        <f>IF(L99=1,V99,IF(L99=2,V99*2,IF(L99=3,V99*3)))</f>
        <v>0.73170731707317072</v>
      </c>
      <c r="J99" s="1408"/>
      <c r="K99" s="926">
        <f>IFERROR(IF(OR(INDEX('Criteria-Status-Tabel'!$A$5:$K$128,MATCH("1-"&amp;'Invulscherm 1 - Weging'!$A99,'Criteria-Status-Tabel'!$A$5:$A$128,0),MATCH(10*$S$15+$S$14,'Criteria-Status-Tabel'!$A$5:$K$5,0))="relevant",INDEX('Criteria-Status-Tabel'!$A$5:$K$128,MATCH("1-"&amp;'Invulscherm 1 - Weging'!$A99,'Criteria-Status-Tabel'!$A$5:$A$128,0),MATCH(10*$S$15+$S$14,'Criteria-Status-Tabel'!$A$5:$K$5,0))="verplicht")=TRUE,2,IF(INDEX('Criteria-Status-Tabel'!$A$5:$K$128,MATCH("1-"&amp;'Invulscherm 1 - Weging'!$A99,'Criteria-Status-Tabel'!$A$5:$A$128,0),MATCH(10*$S$15+$S$14,'Criteria-Status-Tabel'!$A$5:$K$5,0))="extra belangrijk",3,1)),"1")</f>
        <v>3</v>
      </c>
      <c r="L99" s="926">
        <f>IFERROR(IF(OR(INDEX('Criteria-Status-Tabel'!$A$5:$K$128,MATCH("2-"&amp;'Invulscherm 1 - Weging'!$A99,'Criteria-Status-Tabel'!$A$5:$A$128,0),MATCH(10*$S$15+$S$14,'Criteria-Status-Tabel'!$A$5:$K$5,0))="relevant",INDEX('Criteria-Status-Tabel'!$A$5:$K$128,MATCH("2-"&amp;'Invulscherm 1 - Weging'!$A99,'Criteria-Status-Tabel'!$A$5:$A$128,0),MATCH(10*$S$15+$S$14,'Criteria-Status-Tabel'!$A$5:$K$5,0))="verplicht")=TRUE,2,IF(INDEX('Criteria-Status-Tabel'!$A$5:$K$128,MATCH("2-"&amp;'Invulscherm 1 - Weging'!$A99,'Criteria-Status-Tabel'!$A$5:$A$128,0),MATCH(10*$S$15+$S$14,'Criteria-Status-Tabel'!$A$5:$K$5,0))="extra belangrijk",3,1)),"1")</f>
        <v>2</v>
      </c>
      <c r="M99" s="76"/>
      <c r="N99" s="337"/>
      <c r="O99" s="926">
        <f>IFERROR(IF(OR(INDEX('Criteria-Status-Tabel'!$A$5:$K$128,MATCH("1-"&amp;'Invulscherm 1 - Weging'!$A99,'Criteria-Status-Tabel'!$A$5:$A$128,0),MATCH(10*$S$15+$S$14,'Criteria-Status-Tabel'!$A$5:$K$5,0))="relevant",INDEX('Criteria-Status-Tabel'!$A$5:$K$128,MATCH("1-"&amp;'Invulscherm 1 - Weging'!$A99,'Criteria-Status-Tabel'!$A$5:$A$128,0),MATCH(10*$S$15+$S$14,'Criteria-Status-Tabel'!$A$5:$K$5,0))="verplicht")=TRUE,2,IF(INDEX('Criteria-Status-Tabel'!$A$5:$K$128,MATCH("1-"&amp;'Invulscherm 1 - Weging'!$A99,'Criteria-Status-Tabel'!$A$5:$A$128,0),MATCH(10*$S$15+$S$14,'Criteria-Status-Tabel'!$A$5:$K$5,0))="extra belangrijk",3,1)),"1")</f>
        <v>3</v>
      </c>
      <c r="P99" s="926">
        <f>IFERROR(IF(OR(INDEX('Criteria-Status-Tabel'!$A$5:$K$128,MATCH("2-"&amp;'Invulscherm 1 - Weging'!$A99,'Criteria-Status-Tabel'!$A$5:$A$128,0),MATCH(10*$S$15+$S$14,'Criteria-Status-Tabel'!$A$5:$K$5,0))="relevant",INDEX('Criteria-Status-Tabel'!$A$5:$K$128,MATCH("2-"&amp;'Invulscherm 1 - Weging'!$A99,'Criteria-Status-Tabel'!$A$5:$A$128,0),MATCH(10*$S$15+$S$14,'Criteria-Status-Tabel'!$A$5:$K$5,0))="verplicht")=TRUE,2,IF(INDEX('Criteria-Status-Tabel'!$A$5:$K$128,MATCH("2-"&amp;'Invulscherm 1 - Weging'!$A99,'Criteria-Status-Tabel'!$A$5:$A$128,0),MATCH(10*$S$15+$S$14,'Criteria-Status-Tabel'!$A$5:$K$5,0))="extra belangrijk",3,1)),"1")</f>
        <v>2</v>
      </c>
      <c r="Q99" s="926">
        <f t="shared" si="46"/>
        <v>0</v>
      </c>
      <c r="R99" s="926">
        <f t="shared" si="47"/>
        <v>0</v>
      </c>
      <c r="S99" s="895"/>
      <c r="T99" s="953"/>
      <c r="U99" s="699">
        <f t="shared" si="57"/>
        <v>0.36585365853658536</v>
      </c>
      <c r="V99" s="699">
        <f t="shared" si="57"/>
        <v>0.36585365853658536</v>
      </c>
      <c r="W99" s="103"/>
      <c r="X99" s="245"/>
      <c r="Y99" s="679"/>
    </row>
    <row r="100" spans="1:25" s="239" customFormat="1" x14ac:dyDescent="0.25">
      <c r="A100" s="476" t="s">
        <v>590</v>
      </c>
      <c r="B100" s="476" t="s">
        <v>596</v>
      </c>
      <c r="C100" s="476"/>
      <c r="D100" s="477"/>
      <c r="E100" s="1125" t="str">
        <f t="shared" si="55"/>
        <v>extra belangrijk</v>
      </c>
      <c r="F100" s="472">
        <f>IF(K100=1,U100,IF(K100=2,U100*2,IF(K100=3,U100*3)))</f>
        <v>1.0975609756097562</v>
      </c>
      <c r="G100" s="934"/>
      <c r="H100" s="474"/>
      <c r="I100" s="472"/>
      <c r="J100" s="1408"/>
      <c r="K100" s="926">
        <f>IFERROR(IF(OR(INDEX('Criteria-Status-Tabel'!$A$5:$K$128,MATCH("1-"&amp;'Invulscherm 1 - Weging'!$A100,'Criteria-Status-Tabel'!$A$5:$A$128,0),MATCH(10*$S$15+$S$14,'Criteria-Status-Tabel'!$A$5:$K$5,0))="relevant",INDEX('Criteria-Status-Tabel'!$A$5:$K$128,MATCH("1-"&amp;'Invulscherm 1 - Weging'!$A100,'Criteria-Status-Tabel'!$A$5:$A$128,0),MATCH(10*$S$15+$S$14,'Criteria-Status-Tabel'!$A$5:$K$5,0))="verplicht")=TRUE,2,IF(INDEX('Criteria-Status-Tabel'!$A$5:$K$128,MATCH("1-"&amp;'Invulscherm 1 - Weging'!$A100,'Criteria-Status-Tabel'!$A$5:$A$128,0),MATCH(10*$S$15+$S$14,'Criteria-Status-Tabel'!$A$5:$K$5,0))="extra belangrijk",3,1)),"1")</f>
        <v>3</v>
      </c>
      <c r="L100" s="926"/>
      <c r="M100" s="76"/>
      <c r="N100" s="337"/>
      <c r="O100" s="926">
        <f>IFERROR(IF(OR(INDEX('Criteria-Status-Tabel'!$A$5:$K$128,MATCH("1-"&amp;'Invulscherm 1 - Weging'!$A100,'Criteria-Status-Tabel'!$A$5:$A$128,0),MATCH(10*$S$15+$S$14,'Criteria-Status-Tabel'!$A$5:$K$5,0))="relevant",INDEX('Criteria-Status-Tabel'!$A$5:$K$128,MATCH("1-"&amp;'Invulscherm 1 - Weging'!$A100,'Criteria-Status-Tabel'!$A$5:$A$128,0),MATCH(10*$S$15+$S$14,'Criteria-Status-Tabel'!$A$5:$K$5,0))="verplicht")=TRUE,2,IF(INDEX('Criteria-Status-Tabel'!$A$5:$K$128,MATCH("1-"&amp;'Invulscherm 1 - Weging'!$A100,'Criteria-Status-Tabel'!$A$5:$A$128,0),MATCH(10*$S$15+$S$14,'Criteria-Status-Tabel'!$A$5:$K$5,0))="extra belangrijk",3,1)),"1")</f>
        <v>3</v>
      </c>
      <c r="P100" s="926"/>
      <c r="Q100" s="926">
        <f t="shared" si="46"/>
        <v>0</v>
      </c>
      <c r="R100" s="926">
        <f t="shared" si="47"/>
        <v>0</v>
      </c>
      <c r="S100" s="895"/>
      <c r="T100" s="953"/>
      <c r="U100" s="699">
        <f t="shared" si="57"/>
        <v>0.36585365853658536</v>
      </c>
      <c r="V100" s="699"/>
      <c r="W100" s="103" t="s">
        <v>501</v>
      </c>
      <c r="X100" s="245"/>
      <c r="Y100" s="679"/>
    </row>
    <row r="101" spans="1:25" s="239" customFormat="1" x14ac:dyDescent="0.25">
      <c r="A101" s="108" t="s">
        <v>459</v>
      </c>
      <c r="B101" s="81" t="s">
        <v>460</v>
      </c>
      <c r="C101" s="81"/>
      <c r="D101" s="339"/>
      <c r="E101" s="86"/>
      <c r="F101" s="89"/>
      <c r="G101" s="338"/>
      <c r="H101" s="152"/>
      <c r="I101" s="89"/>
      <c r="J101" s="1408"/>
      <c r="K101" s="926"/>
      <c r="L101" s="926"/>
      <c r="M101" s="76"/>
      <c r="N101" s="337"/>
      <c r="O101" s="926"/>
      <c r="P101" s="926"/>
      <c r="Q101" s="926">
        <f t="shared" si="46"/>
        <v>0</v>
      </c>
      <c r="R101" s="926">
        <f t="shared" si="47"/>
        <v>0</v>
      </c>
      <c r="S101" s="895"/>
      <c r="T101" s="953"/>
      <c r="U101" s="699"/>
      <c r="V101" s="699"/>
      <c r="W101" s="103"/>
      <c r="X101" s="245"/>
      <c r="Y101" s="679"/>
    </row>
    <row r="102" spans="1:25" s="239" customFormat="1" x14ac:dyDescent="0.25">
      <c r="A102" s="470" t="s">
        <v>461</v>
      </c>
      <c r="B102" s="476" t="s">
        <v>581</v>
      </c>
      <c r="C102" s="470"/>
      <c r="D102" s="471"/>
      <c r="E102" s="479" t="str">
        <f t="shared" ref="E102" si="58">IF(K102=2,"verplicht","extra belangrijk")</f>
        <v>verplicht</v>
      </c>
      <c r="F102" s="480">
        <f>IF(K102=1,U102,IF(K102=2,U102*2,IF(K102=3,U102*3)))</f>
        <v>0.73170731707317072</v>
      </c>
      <c r="G102" s="482"/>
      <c r="H102" s="483"/>
      <c r="I102" s="480"/>
      <c r="J102" s="1408"/>
      <c r="K102" s="926">
        <f>IFERROR(IF(OR(INDEX('Criteria-Status-Tabel'!$A$5:$K$128,MATCH("1-"&amp;'Invulscherm 1 - Weging'!$A102,'Criteria-Status-Tabel'!$A$5:$A$128,0),MATCH(10*$S$15+$S$14,'Criteria-Status-Tabel'!$A$5:$K$5,0))="relevant",INDEX('Criteria-Status-Tabel'!$A$5:$K$128,MATCH("1-"&amp;'Invulscherm 1 - Weging'!$A102,'Criteria-Status-Tabel'!$A$5:$A$128,0),MATCH(10*$S$15+$S$14,'Criteria-Status-Tabel'!$A$5:$K$5,0))="verplicht")=TRUE,2,IF(INDEX('Criteria-Status-Tabel'!$A$5:$K$128,MATCH("1-"&amp;'Invulscherm 1 - Weging'!$A102,'Criteria-Status-Tabel'!$A$5:$A$128,0),MATCH(10*$S$15+$S$14,'Criteria-Status-Tabel'!$A$5:$K$5,0))="extra belangrijk",3,1)),"1")</f>
        <v>2</v>
      </c>
      <c r="L102" s="926"/>
      <c r="M102" s="76"/>
      <c r="N102" s="337"/>
      <c r="O102" s="926">
        <f>IFERROR(IF(OR(INDEX('Criteria-Status-Tabel'!$A$5:$K$128,MATCH("1-"&amp;'Invulscherm 1 - Weging'!$A102,'Criteria-Status-Tabel'!$A$5:$A$128,0),MATCH(10*$S$15+$S$14,'Criteria-Status-Tabel'!$A$5:$K$5,0))="relevant",INDEX('Criteria-Status-Tabel'!$A$5:$K$128,MATCH("1-"&amp;'Invulscherm 1 - Weging'!$A102,'Criteria-Status-Tabel'!$A$5:$A$128,0),MATCH(10*$S$15+$S$14,'Criteria-Status-Tabel'!$A$5:$K$5,0))="verplicht")=TRUE,2,IF(INDEX('Criteria-Status-Tabel'!$A$5:$K$128,MATCH("1-"&amp;'Invulscherm 1 - Weging'!$A102,'Criteria-Status-Tabel'!$A$5:$A$128,0),MATCH(10*$S$15+$S$14,'Criteria-Status-Tabel'!$A$5:$K$5,0))="extra belangrijk",3,1)),"1")</f>
        <v>2</v>
      </c>
      <c r="P102" s="926"/>
      <c r="Q102" s="926">
        <f t="shared" si="46"/>
        <v>0</v>
      </c>
      <c r="R102" s="926">
        <f t="shared" si="47"/>
        <v>0</v>
      </c>
      <c r="S102" s="895"/>
      <c r="T102" s="953"/>
      <c r="U102" s="699">
        <f>15/SUM($K$89:$L$103)</f>
        <v>0.36585365853658536</v>
      </c>
      <c r="V102" s="699"/>
      <c r="W102" s="103"/>
      <c r="X102" s="245"/>
      <c r="Y102" s="679"/>
    </row>
    <row r="103" spans="1:25" s="239" customFormat="1" ht="15" customHeight="1" x14ac:dyDescent="0.25">
      <c r="A103" s="484" t="s">
        <v>463</v>
      </c>
      <c r="B103" s="484" t="s">
        <v>462</v>
      </c>
      <c r="C103" s="936"/>
      <c r="D103" s="485"/>
      <c r="E103" s="956"/>
      <c r="F103" s="935"/>
      <c r="G103" s="486"/>
      <c r="H103" s="483" t="str">
        <f t="shared" ref="H103" si="59">IF(L103=1,"minder belangrijk",IF(L103=2,"relevant",IF(L103=3,"extra belangrijk")))</f>
        <v>relevant</v>
      </c>
      <c r="I103" s="480">
        <f>IF(L103=1,V103,IF(L103=2,V103*2,IF(L103=3,V103*3)))</f>
        <v>0.73170731707317072</v>
      </c>
      <c r="J103" s="1409"/>
      <c r="K103" s="926"/>
      <c r="L103" s="926">
        <f>IFERROR(IF(OR(INDEX('Criteria-Status-Tabel'!$A$5:$K$128,MATCH("2-"&amp;'Invulscherm 1 - Weging'!$A103,'Criteria-Status-Tabel'!$A$5:$A$128,0),MATCH(10*$S$15+$S$14,'Criteria-Status-Tabel'!$A$5:$K$5,0))="relevant",INDEX('Criteria-Status-Tabel'!$A$5:$K$128,MATCH("2-"&amp;'Invulscherm 1 - Weging'!$A103,'Criteria-Status-Tabel'!$A$5:$A$128,0),MATCH(10*$S$15+$S$14,'Criteria-Status-Tabel'!$A$5:$K$5,0))="verplicht")=TRUE,2,IF(INDEX('Criteria-Status-Tabel'!$A$5:$K$128,MATCH("2-"&amp;'Invulscherm 1 - Weging'!$A103,'Criteria-Status-Tabel'!$A$5:$A$128,0),MATCH(10*$S$15+$S$14,'Criteria-Status-Tabel'!$A$5:$K$5,0))="extra belangrijk",3,1)),"1")</f>
        <v>2</v>
      </c>
      <c r="M103" s="76"/>
      <c r="N103" s="206"/>
      <c r="O103" s="926"/>
      <c r="P103" s="926">
        <f>IFERROR(IF(OR(INDEX('Criteria-Status-Tabel'!$A$5:$K$128,MATCH("2-"&amp;'Invulscherm 1 - Weging'!$A103,'Criteria-Status-Tabel'!$A$5:$A$128,0),MATCH(10*$S$15+$S$14,'Criteria-Status-Tabel'!$A$5:$K$5,0))="relevant",INDEX('Criteria-Status-Tabel'!$A$5:$K$128,MATCH("2-"&amp;'Invulscherm 1 - Weging'!$A103,'Criteria-Status-Tabel'!$A$5:$A$128,0),MATCH(10*$S$15+$S$14,'Criteria-Status-Tabel'!$A$5:$K$5,0))="verplicht")=TRUE,2,IF(INDEX('Criteria-Status-Tabel'!$A$5:$K$128,MATCH("2-"&amp;'Invulscherm 1 - Weging'!$A103,'Criteria-Status-Tabel'!$A$5:$A$128,0),MATCH(10*$S$15+$S$14,'Criteria-Status-Tabel'!$A$5:$K$5,0))="extra belangrijk",3,1)),"1")</f>
        <v>2</v>
      </c>
      <c r="Q103" s="926">
        <f t="shared" si="46"/>
        <v>0</v>
      </c>
      <c r="R103" s="926">
        <f t="shared" si="47"/>
        <v>0</v>
      </c>
      <c r="S103" s="895"/>
      <c r="T103" s="953"/>
      <c r="U103" s="699"/>
      <c r="V103" s="699">
        <f>15/SUM($K$89:$L$103)</f>
        <v>0.36585365853658536</v>
      </c>
      <c r="W103" s="103"/>
      <c r="X103" s="245"/>
      <c r="Y103" s="679"/>
    </row>
    <row r="104" spans="1:25" s="35" customFormat="1" ht="23.25" customHeight="1" x14ac:dyDescent="0.25">
      <c r="A104" s="191" t="s">
        <v>324</v>
      </c>
      <c r="B104" s="192"/>
      <c r="C104" s="193"/>
      <c r="D104" s="194"/>
      <c r="E104" s="194"/>
      <c r="F104" s="195"/>
      <c r="G104" s="194"/>
      <c r="H104" s="194"/>
      <c r="I104" s="195"/>
      <c r="J104" s="196">
        <f>SUM(J86,J69,J58,J45,J30,J6)</f>
        <v>100</v>
      </c>
      <c r="K104" s="1109"/>
      <c r="L104" s="1108"/>
      <c r="M104" s="77"/>
      <c r="N104" s="197"/>
      <c r="O104" s="1109"/>
      <c r="P104" s="1108"/>
      <c r="Q104" s="1209"/>
      <c r="R104" s="1209"/>
      <c r="S104" s="895"/>
      <c r="T104" s="954"/>
      <c r="U104" s="103"/>
      <c r="V104" s="103"/>
      <c r="W104" s="105"/>
      <c r="X104" s="245"/>
      <c r="Y104" s="679"/>
    </row>
    <row r="105" spans="1:25" x14ac:dyDescent="0.25">
      <c r="X105" s="927"/>
      <c r="Y105" s="930"/>
    </row>
    <row r="106" spans="1:25" x14ac:dyDescent="0.25">
      <c r="C106" s="257"/>
      <c r="X106" s="930"/>
      <c r="Y106" s="930"/>
    </row>
    <row r="107" spans="1:25" x14ac:dyDescent="0.25">
      <c r="C107" s="80"/>
      <c r="X107" s="930"/>
      <c r="Y107" s="930"/>
    </row>
    <row r="108" spans="1:25" x14ac:dyDescent="0.25">
      <c r="C108" s="80"/>
      <c r="X108" s="930"/>
      <c r="Y108" s="930"/>
    </row>
    <row r="109" spans="1:25" x14ac:dyDescent="0.25">
      <c r="C109" s="80"/>
    </row>
    <row r="110" spans="1:25" x14ac:dyDescent="0.25">
      <c r="C110" s="703" t="s">
        <v>514</v>
      </c>
    </row>
    <row r="111" spans="1:25" x14ac:dyDescent="0.25">
      <c r="C111" s="704"/>
    </row>
    <row r="112" spans="1:25" x14ac:dyDescent="0.25">
      <c r="C112" s="705" t="s">
        <v>515</v>
      </c>
    </row>
    <row r="113" spans="3:3" x14ac:dyDescent="0.25">
      <c r="C113" s="705" t="s">
        <v>516</v>
      </c>
    </row>
    <row r="114" spans="3:3" x14ac:dyDescent="0.25">
      <c r="C114" s="705" t="s">
        <v>517</v>
      </c>
    </row>
    <row r="115" spans="3:3" x14ac:dyDescent="0.25">
      <c r="C115" s="705" t="s">
        <v>518</v>
      </c>
    </row>
    <row r="116" spans="3:3" x14ac:dyDescent="0.25">
      <c r="C116" s="705" t="s">
        <v>519</v>
      </c>
    </row>
    <row r="117" spans="3:3" x14ac:dyDescent="0.25">
      <c r="C117" s="705" t="s">
        <v>520</v>
      </c>
    </row>
    <row r="118" spans="3:3" x14ac:dyDescent="0.25">
      <c r="C118" s="705" t="s">
        <v>521</v>
      </c>
    </row>
    <row r="119" spans="3:3" x14ac:dyDescent="0.25">
      <c r="C119" s="706"/>
    </row>
    <row r="120" spans="3:3" x14ac:dyDescent="0.25">
      <c r="C120" s="703" t="s">
        <v>522</v>
      </c>
    </row>
    <row r="121" spans="3:3" x14ac:dyDescent="0.25">
      <c r="C121" s="704"/>
    </row>
    <row r="122" spans="3:3" x14ac:dyDescent="0.25">
      <c r="C122" s="705" t="s">
        <v>523</v>
      </c>
    </row>
    <row r="123" spans="3:3" x14ac:dyDescent="0.25">
      <c r="C123" s="705" t="s">
        <v>524</v>
      </c>
    </row>
    <row r="124" spans="3:3" x14ac:dyDescent="0.25">
      <c r="C124" s="705" t="s">
        <v>525</v>
      </c>
    </row>
    <row r="125" spans="3:3" x14ac:dyDescent="0.25">
      <c r="C125" s="705" t="s">
        <v>526</v>
      </c>
    </row>
    <row r="126" spans="3:3" x14ac:dyDescent="0.25">
      <c r="C126" s="80"/>
    </row>
  </sheetData>
  <sheetProtection formatCells="0" formatColumns="0" formatRows="0" insertColumns="0" insertRows="0" insertHyperlinks="0" deleteColumns="0" deleteRows="0" sort="0" autoFilter="0" pivotTables="0"/>
  <mergeCells count="32">
    <mergeCell ref="J58:J59"/>
    <mergeCell ref="A58:A59"/>
    <mergeCell ref="B58:C59"/>
    <mergeCell ref="D58:I58"/>
    <mergeCell ref="A30:A31"/>
    <mergeCell ref="B30:C31"/>
    <mergeCell ref="J30:J31"/>
    <mergeCell ref="D30:I30"/>
    <mergeCell ref="D45:I45"/>
    <mergeCell ref="J88:J103"/>
    <mergeCell ref="A3:B3"/>
    <mergeCell ref="A4:B4"/>
    <mergeCell ref="J60:J68"/>
    <mergeCell ref="D4:F4"/>
    <mergeCell ref="G4:I4"/>
    <mergeCell ref="D3:E3"/>
    <mergeCell ref="J71:J82"/>
    <mergeCell ref="D6:I6"/>
    <mergeCell ref="A6:A7"/>
    <mergeCell ref="B6:C7"/>
    <mergeCell ref="J6:J7"/>
    <mergeCell ref="A45:A46"/>
    <mergeCell ref="A69:A70"/>
    <mergeCell ref="B45:C46"/>
    <mergeCell ref="J45:J46"/>
    <mergeCell ref="B69:C70"/>
    <mergeCell ref="D69:I69"/>
    <mergeCell ref="J69:J70"/>
    <mergeCell ref="A86:A87"/>
    <mergeCell ref="B86:C87"/>
    <mergeCell ref="D86:I86"/>
    <mergeCell ref="J86:J87"/>
  </mergeCells>
  <conditionalFormatting sqref="E103">
    <cfRule type="expression" dxfId="252" priority="2374">
      <formula>K103=2</formula>
    </cfRule>
  </conditionalFormatting>
  <conditionalFormatting sqref="H12">
    <cfRule type="expression" dxfId="251" priority="2263">
      <formula>L12=1</formula>
    </cfRule>
    <cfRule type="expression" dxfId="250" priority="2264">
      <formula>L12=3</formula>
    </cfRule>
  </conditionalFormatting>
  <conditionalFormatting sqref="G14:G15">
    <cfRule type="expression" dxfId="249" priority="2238">
      <formula>K14=2</formula>
    </cfRule>
  </conditionalFormatting>
  <conditionalFormatting sqref="D48:D49">
    <cfRule type="expression" dxfId="248" priority="1990">
      <formula>J48=2</formula>
    </cfRule>
  </conditionalFormatting>
  <conditionalFormatting sqref="E103">
    <cfRule type="expression" dxfId="247" priority="1859">
      <formula>K103=2</formula>
    </cfRule>
  </conditionalFormatting>
  <conditionalFormatting sqref="E9">
    <cfRule type="expression" dxfId="246" priority="1238">
      <formula>K9=1</formula>
    </cfRule>
    <cfRule type="expression" dxfId="245" priority="1239">
      <formula>K9=3</formula>
    </cfRule>
  </conditionalFormatting>
  <conditionalFormatting sqref="F9">
    <cfRule type="expression" dxfId="244" priority="1237">
      <formula>K9=1</formula>
    </cfRule>
  </conditionalFormatting>
  <conditionalFormatting sqref="F9">
    <cfRule type="expression" dxfId="243" priority="1236">
      <formula>F9=(U9*3)</formula>
    </cfRule>
  </conditionalFormatting>
  <conditionalFormatting sqref="F10:F11">
    <cfRule type="expression" dxfId="242" priority="312">
      <formula>K10=1</formula>
    </cfRule>
  </conditionalFormatting>
  <conditionalFormatting sqref="F10:F11">
    <cfRule type="expression" dxfId="241" priority="311">
      <formula>F10=(U10*3)</formula>
    </cfRule>
  </conditionalFormatting>
  <conditionalFormatting sqref="F14:F16">
    <cfRule type="expression" dxfId="240" priority="310">
      <formula>K14=1</formula>
    </cfRule>
  </conditionalFormatting>
  <conditionalFormatting sqref="F14:F16">
    <cfRule type="expression" dxfId="239" priority="309">
      <formula>F14=(U14*3)</formula>
    </cfRule>
  </conditionalFormatting>
  <conditionalFormatting sqref="F18:F19">
    <cfRule type="expression" dxfId="238" priority="308">
      <formula>K18=1</formula>
    </cfRule>
  </conditionalFormatting>
  <conditionalFormatting sqref="F18:F19">
    <cfRule type="expression" dxfId="237" priority="307">
      <formula>F18=(U18*3)</formula>
    </cfRule>
  </conditionalFormatting>
  <conditionalFormatting sqref="F21">
    <cfRule type="expression" dxfId="236" priority="306">
      <formula>K21=1</formula>
    </cfRule>
  </conditionalFormatting>
  <conditionalFormatting sqref="F21">
    <cfRule type="expression" dxfId="235" priority="305">
      <formula>F21=(U21*3)</formula>
    </cfRule>
  </conditionalFormatting>
  <conditionalFormatting sqref="F23">
    <cfRule type="expression" dxfId="234" priority="304">
      <formula>K23=1</formula>
    </cfRule>
  </conditionalFormatting>
  <conditionalFormatting sqref="F23">
    <cfRule type="expression" dxfId="233" priority="303">
      <formula>F23=(U23*3)</formula>
    </cfRule>
  </conditionalFormatting>
  <conditionalFormatting sqref="E10:E11">
    <cfRule type="expression" dxfId="232" priority="291">
      <formula>K10=1</formula>
    </cfRule>
    <cfRule type="expression" dxfId="231" priority="292">
      <formula>K10=3</formula>
    </cfRule>
  </conditionalFormatting>
  <conditionalFormatting sqref="E14:E16">
    <cfRule type="expression" dxfId="230" priority="289">
      <formula>K14=1</formula>
    </cfRule>
    <cfRule type="expression" dxfId="229" priority="290">
      <formula>K14=3</formula>
    </cfRule>
  </conditionalFormatting>
  <conditionalFormatting sqref="E18:E19">
    <cfRule type="expression" dxfId="228" priority="287">
      <formula>K18=1</formula>
    </cfRule>
    <cfRule type="expression" dxfId="227" priority="288">
      <formula>K18=3</formula>
    </cfRule>
  </conditionalFormatting>
  <conditionalFormatting sqref="E21">
    <cfRule type="expression" dxfId="226" priority="285">
      <formula>K21=1</formula>
    </cfRule>
    <cfRule type="expression" dxfId="225" priority="286">
      <formula>K21=3</formula>
    </cfRule>
  </conditionalFormatting>
  <conditionalFormatting sqref="E23">
    <cfRule type="expression" dxfId="224" priority="283">
      <formula>K23=1</formula>
    </cfRule>
    <cfRule type="expression" dxfId="223" priority="284">
      <formula>K23=3</formula>
    </cfRule>
  </conditionalFormatting>
  <conditionalFormatting sqref="H14">
    <cfRule type="expression" dxfId="222" priority="281">
      <formula>L14=1</formula>
    </cfRule>
    <cfRule type="expression" dxfId="221" priority="282">
      <formula>L14=3</formula>
    </cfRule>
  </conditionalFormatting>
  <conditionalFormatting sqref="H16">
    <cfRule type="expression" dxfId="220" priority="279">
      <formula>L16=1</formula>
    </cfRule>
    <cfRule type="expression" dxfId="219" priority="280">
      <formula>L16=3</formula>
    </cfRule>
  </conditionalFormatting>
  <conditionalFormatting sqref="H18:H19">
    <cfRule type="expression" dxfId="218" priority="277">
      <formula>L18=1</formula>
    </cfRule>
    <cfRule type="expression" dxfId="217" priority="278">
      <formula>L18=3</formula>
    </cfRule>
  </conditionalFormatting>
  <conditionalFormatting sqref="H22">
    <cfRule type="expression" dxfId="216" priority="275">
      <formula>L22=1</formula>
    </cfRule>
    <cfRule type="expression" dxfId="215" priority="276">
      <formula>L22=3</formula>
    </cfRule>
  </conditionalFormatting>
  <conditionalFormatting sqref="H24:H29">
    <cfRule type="expression" dxfId="214" priority="273">
      <formula>L24=1</formula>
    </cfRule>
    <cfRule type="expression" dxfId="213" priority="274">
      <formula>L24=3</formula>
    </cfRule>
  </conditionalFormatting>
  <conditionalFormatting sqref="H33:H36">
    <cfRule type="expression" dxfId="212" priority="263">
      <formula>L33=1</formula>
    </cfRule>
    <cfRule type="expression" dxfId="211" priority="264">
      <formula>L33=3</formula>
    </cfRule>
  </conditionalFormatting>
  <conditionalFormatting sqref="H41:H42">
    <cfRule type="expression" dxfId="210" priority="255">
      <formula>L41=1</formula>
    </cfRule>
    <cfRule type="expression" dxfId="209" priority="256">
      <formula>L41=3</formula>
    </cfRule>
  </conditionalFormatting>
  <conditionalFormatting sqref="H44">
    <cfRule type="expression" dxfId="208" priority="251">
      <formula>L44=1</formula>
    </cfRule>
    <cfRule type="expression" dxfId="207" priority="252">
      <formula>L44=3</formula>
    </cfRule>
  </conditionalFormatting>
  <conditionalFormatting sqref="F38:F39">
    <cfRule type="expression" dxfId="206" priority="250">
      <formula>K38=1</formula>
    </cfRule>
  </conditionalFormatting>
  <conditionalFormatting sqref="F38:F39">
    <cfRule type="expression" dxfId="205" priority="249">
      <formula>F38=(U38*3)</formula>
    </cfRule>
  </conditionalFormatting>
  <conditionalFormatting sqref="E38:E39">
    <cfRule type="expression" dxfId="204" priority="247">
      <formula>K38=1</formula>
    </cfRule>
    <cfRule type="expression" dxfId="203" priority="248">
      <formula>K38=3</formula>
    </cfRule>
  </conditionalFormatting>
  <conditionalFormatting sqref="F41">
    <cfRule type="expression" dxfId="202" priority="246">
      <formula>K41=1</formula>
    </cfRule>
  </conditionalFormatting>
  <conditionalFormatting sqref="F41">
    <cfRule type="expression" dxfId="201" priority="245">
      <formula>F41=(U41*3)</formula>
    </cfRule>
  </conditionalFormatting>
  <conditionalFormatting sqref="E41">
    <cfRule type="expression" dxfId="200" priority="243">
      <formula>K41=1</formula>
    </cfRule>
    <cfRule type="expression" dxfId="199" priority="244">
      <formula>K41=3</formula>
    </cfRule>
  </conditionalFormatting>
  <conditionalFormatting sqref="F44">
    <cfRule type="expression" dxfId="198" priority="242">
      <formula>K44=1</formula>
    </cfRule>
  </conditionalFormatting>
  <conditionalFormatting sqref="F44">
    <cfRule type="expression" dxfId="197" priority="241">
      <formula>F44=(U44*3)</formula>
    </cfRule>
  </conditionalFormatting>
  <conditionalFormatting sqref="E44">
    <cfRule type="expression" dxfId="196" priority="239">
      <formula>K44=1</formula>
    </cfRule>
    <cfRule type="expression" dxfId="195" priority="240">
      <formula>K44=3</formula>
    </cfRule>
  </conditionalFormatting>
  <conditionalFormatting sqref="E38">
    <cfRule type="expression" dxfId="194" priority="237">
      <formula>K38=1</formula>
    </cfRule>
    <cfRule type="expression" dxfId="193" priority="238">
      <formula>K38=3</formula>
    </cfRule>
  </conditionalFormatting>
  <conditionalFormatting sqref="E38">
    <cfRule type="expression" dxfId="192" priority="235">
      <formula>K38=1</formula>
    </cfRule>
    <cfRule type="expression" dxfId="191" priority="236">
      <formula>K38=3</formula>
    </cfRule>
  </conditionalFormatting>
  <conditionalFormatting sqref="E41">
    <cfRule type="expression" dxfId="190" priority="233">
      <formula>K41=1</formula>
    </cfRule>
    <cfRule type="expression" dxfId="189" priority="234">
      <formula>K41=3</formula>
    </cfRule>
  </conditionalFormatting>
  <conditionalFormatting sqref="E44">
    <cfRule type="expression" dxfId="188" priority="231">
      <formula>K44=1</formula>
    </cfRule>
    <cfRule type="expression" dxfId="187" priority="232">
      <formula>K44=3</formula>
    </cfRule>
  </conditionalFormatting>
  <conditionalFormatting sqref="F48:F49">
    <cfRule type="expression" dxfId="186" priority="230">
      <formula>K48=1</formula>
    </cfRule>
  </conditionalFormatting>
  <conditionalFormatting sqref="F48:F49">
    <cfRule type="expression" dxfId="185" priority="229">
      <formula>F48=(U48*3)</formula>
    </cfRule>
  </conditionalFormatting>
  <conditionalFormatting sqref="E48:E49">
    <cfRule type="expression" dxfId="184" priority="227">
      <formula>K48=1</formula>
    </cfRule>
    <cfRule type="expression" dxfId="183" priority="228">
      <formula>K48=3</formula>
    </cfRule>
  </conditionalFormatting>
  <conditionalFormatting sqref="E48:E49">
    <cfRule type="expression" dxfId="182" priority="225">
      <formula>K48=1</formula>
    </cfRule>
    <cfRule type="expression" dxfId="181" priority="226">
      <formula>K48=3</formula>
    </cfRule>
  </conditionalFormatting>
  <conditionalFormatting sqref="F51:F52">
    <cfRule type="expression" dxfId="180" priority="224">
      <formula>K51=1</formula>
    </cfRule>
  </conditionalFormatting>
  <conditionalFormatting sqref="F51:F52">
    <cfRule type="expression" dxfId="179" priority="223">
      <formula>F51=(U51*3)</formula>
    </cfRule>
  </conditionalFormatting>
  <conditionalFormatting sqref="E51:E52">
    <cfRule type="expression" dxfId="178" priority="221">
      <formula>K51=1</formula>
    </cfRule>
    <cfRule type="expression" dxfId="177" priority="222">
      <formula>K51=3</formula>
    </cfRule>
  </conditionalFormatting>
  <conditionalFormatting sqref="E51:E52">
    <cfRule type="expression" dxfId="176" priority="219">
      <formula>K51=1</formula>
    </cfRule>
    <cfRule type="expression" dxfId="175" priority="220">
      <formula>K51=3</formula>
    </cfRule>
  </conditionalFormatting>
  <conditionalFormatting sqref="H48:H49">
    <cfRule type="expression" dxfId="174" priority="215">
      <formula>L48=1</formula>
    </cfRule>
    <cfRule type="expression" dxfId="173" priority="216">
      <formula>L48=3</formula>
    </cfRule>
  </conditionalFormatting>
  <conditionalFormatting sqref="H51:H53">
    <cfRule type="expression" dxfId="172" priority="211">
      <formula>L51=1</formula>
    </cfRule>
    <cfRule type="expression" dxfId="171" priority="212">
      <formula>L51=3</formula>
    </cfRule>
  </conditionalFormatting>
  <conditionalFormatting sqref="H55">
    <cfRule type="expression" dxfId="170" priority="207">
      <formula>L55=1</formula>
    </cfRule>
    <cfRule type="expression" dxfId="169" priority="208">
      <formula>L55=3</formula>
    </cfRule>
  </conditionalFormatting>
  <conditionalFormatting sqref="H57">
    <cfRule type="expression" dxfId="168" priority="203">
      <formula>L57=1</formula>
    </cfRule>
    <cfRule type="expression" dxfId="167" priority="204">
      <formula>L57=3</formula>
    </cfRule>
  </conditionalFormatting>
  <conditionalFormatting sqref="H56">
    <cfRule type="expression" dxfId="166" priority="199">
      <formula>L56=1</formula>
    </cfRule>
    <cfRule type="expression" dxfId="165" priority="200">
      <formula>L56=3</formula>
    </cfRule>
  </conditionalFormatting>
  <conditionalFormatting sqref="H33">
    <cfRule type="expression" dxfId="164" priority="195">
      <formula>L33=1</formula>
    </cfRule>
    <cfRule type="expression" dxfId="163" priority="196">
      <formula>L33=3</formula>
    </cfRule>
  </conditionalFormatting>
  <conditionalFormatting sqref="H56">
    <cfRule type="expression" dxfId="162" priority="191">
      <formula>L56=1</formula>
    </cfRule>
    <cfRule type="expression" dxfId="161" priority="192">
      <formula>L56=3</formula>
    </cfRule>
  </conditionalFormatting>
  <conditionalFormatting sqref="H56">
    <cfRule type="expression" dxfId="160" priority="187">
      <formula>L56=1</formula>
    </cfRule>
    <cfRule type="expression" dxfId="159" priority="188">
      <formula>L56=3</formula>
    </cfRule>
  </conditionalFormatting>
  <conditionalFormatting sqref="E49">
    <cfRule type="expression" dxfId="158" priority="185">
      <formula>K49=1</formula>
    </cfRule>
    <cfRule type="expression" dxfId="157" priority="186">
      <formula>K49=3</formula>
    </cfRule>
  </conditionalFormatting>
  <conditionalFormatting sqref="F61:F64">
    <cfRule type="expression" dxfId="156" priority="184">
      <formula>K61=1</formula>
    </cfRule>
  </conditionalFormatting>
  <conditionalFormatting sqref="F61:F64">
    <cfRule type="expression" dxfId="155" priority="183">
      <formula>F61=(U61*3)</formula>
    </cfRule>
  </conditionalFormatting>
  <conditionalFormatting sqref="E61:E64">
    <cfRule type="expression" dxfId="154" priority="181">
      <formula>K61=1</formula>
    </cfRule>
    <cfRule type="expression" dxfId="153" priority="182">
      <formula>K61=3</formula>
    </cfRule>
  </conditionalFormatting>
  <conditionalFormatting sqref="E61:E64">
    <cfRule type="expression" dxfId="152" priority="179">
      <formula>K61=1</formula>
    </cfRule>
    <cfRule type="expression" dxfId="151" priority="180">
      <formula>K61=3</formula>
    </cfRule>
  </conditionalFormatting>
  <conditionalFormatting sqref="F68">
    <cfRule type="expression" dxfId="150" priority="178">
      <formula>K68=1</formula>
    </cfRule>
  </conditionalFormatting>
  <conditionalFormatting sqref="F68">
    <cfRule type="expression" dxfId="149" priority="177">
      <formula>F68=(U68*3)</formula>
    </cfRule>
  </conditionalFormatting>
  <conditionalFormatting sqref="E68">
    <cfRule type="expression" dxfId="148" priority="175">
      <formula>K68=1</formula>
    </cfRule>
    <cfRule type="expression" dxfId="147" priority="176">
      <formula>K68=3</formula>
    </cfRule>
  </conditionalFormatting>
  <conditionalFormatting sqref="E68">
    <cfRule type="expression" dxfId="146" priority="173">
      <formula>K68=1</formula>
    </cfRule>
    <cfRule type="expression" dxfId="145" priority="174">
      <formula>K68=3</formula>
    </cfRule>
  </conditionalFormatting>
  <conditionalFormatting sqref="F66">
    <cfRule type="expression" dxfId="144" priority="172">
      <formula>K66=1</formula>
    </cfRule>
  </conditionalFormatting>
  <conditionalFormatting sqref="F66">
    <cfRule type="expression" dxfId="143" priority="171">
      <formula>F66=(U66*3)</formula>
    </cfRule>
  </conditionalFormatting>
  <conditionalFormatting sqref="E66">
    <cfRule type="expression" dxfId="142" priority="169">
      <formula>K66=1</formula>
    </cfRule>
    <cfRule type="expression" dxfId="141" priority="170">
      <formula>K66=3</formula>
    </cfRule>
  </conditionalFormatting>
  <conditionalFormatting sqref="E66">
    <cfRule type="expression" dxfId="140" priority="167">
      <formula>K66=1</formula>
    </cfRule>
    <cfRule type="expression" dxfId="139" priority="168">
      <formula>K66=3</formula>
    </cfRule>
  </conditionalFormatting>
  <conditionalFormatting sqref="E66">
    <cfRule type="expression" dxfId="138" priority="165">
      <formula>K66=1</formula>
    </cfRule>
    <cfRule type="expression" dxfId="137" priority="166">
      <formula>K66=3</formula>
    </cfRule>
  </conditionalFormatting>
  <conditionalFormatting sqref="H61:H64">
    <cfRule type="expression" dxfId="136" priority="149">
      <formula>L61=1</formula>
    </cfRule>
    <cfRule type="expression" dxfId="135" priority="150">
      <formula>L61=3</formula>
    </cfRule>
  </conditionalFormatting>
  <conditionalFormatting sqref="H66">
    <cfRule type="expression" dxfId="134" priority="145">
      <formula>L66=1</formula>
    </cfRule>
    <cfRule type="expression" dxfId="133" priority="146">
      <formula>L66=3</formula>
    </cfRule>
  </conditionalFormatting>
  <conditionalFormatting sqref="H68">
    <cfRule type="expression" dxfId="132" priority="141">
      <formula>L68=1</formula>
    </cfRule>
    <cfRule type="expression" dxfId="131" priority="142">
      <formula>L68=3</formula>
    </cfRule>
  </conditionalFormatting>
  <conditionalFormatting sqref="F72">
    <cfRule type="expression" dxfId="130" priority="140">
      <formula>K72=1</formula>
    </cfRule>
  </conditionalFormatting>
  <conditionalFormatting sqref="F72">
    <cfRule type="expression" dxfId="129" priority="139">
      <formula>F72=(U72*3)</formula>
    </cfRule>
  </conditionalFormatting>
  <conditionalFormatting sqref="E72">
    <cfRule type="expression" dxfId="128" priority="137">
      <formula>K72=1</formula>
    </cfRule>
    <cfRule type="expression" dxfId="127" priority="138">
      <formula>K72=3</formula>
    </cfRule>
  </conditionalFormatting>
  <conditionalFormatting sqref="E72">
    <cfRule type="expression" dxfId="126" priority="135">
      <formula>K72=1</formula>
    </cfRule>
    <cfRule type="expression" dxfId="125" priority="136">
      <formula>K72=3</formula>
    </cfRule>
  </conditionalFormatting>
  <conditionalFormatting sqref="F75">
    <cfRule type="expression" dxfId="124" priority="134">
      <formula>K75=1</formula>
    </cfRule>
  </conditionalFormatting>
  <conditionalFormatting sqref="F75">
    <cfRule type="expression" dxfId="123" priority="133">
      <formula>F75=(U75*3)</formula>
    </cfRule>
  </conditionalFormatting>
  <conditionalFormatting sqref="E75">
    <cfRule type="expression" dxfId="122" priority="131">
      <formula>K75=1</formula>
    </cfRule>
    <cfRule type="expression" dxfId="121" priority="132">
      <formula>K75=3</formula>
    </cfRule>
  </conditionalFormatting>
  <conditionalFormatting sqref="E75">
    <cfRule type="expression" dxfId="120" priority="129">
      <formula>K75=1</formula>
    </cfRule>
    <cfRule type="expression" dxfId="119" priority="130">
      <formula>K75=3</formula>
    </cfRule>
  </conditionalFormatting>
  <conditionalFormatting sqref="F80:F81">
    <cfRule type="expression" dxfId="118" priority="128">
      <formula>K80=1</formula>
    </cfRule>
  </conditionalFormatting>
  <conditionalFormatting sqref="F80:F81">
    <cfRule type="expression" dxfId="117" priority="127">
      <formula>F80=(U80*3)</formula>
    </cfRule>
  </conditionalFormatting>
  <conditionalFormatting sqref="E80:E81">
    <cfRule type="expression" dxfId="116" priority="125">
      <formula>K80=1</formula>
    </cfRule>
    <cfRule type="expression" dxfId="115" priority="126">
      <formula>K80=3</formula>
    </cfRule>
  </conditionalFormatting>
  <conditionalFormatting sqref="E80:E81">
    <cfRule type="expression" dxfId="114" priority="123">
      <formula>K80=1</formula>
    </cfRule>
    <cfRule type="expression" dxfId="113" priority="124">
      <formula>K80=3</formula>
    </cfRule>
  </conditionalFormatting>
  <conditionalFormatting sqref="F84">
    <cfRule type="expression" dxfId="112" priority="122">
      <formula>K84=1</formula>
    </cfRule>
  </conditionalFormatting>
  <conditionalFormatting sqref="F84">
    <cfRule type="expression" dxfId="111" priority="121">
      <formula>F84=(U84*3)</formula>
    </cfRule>
  </conditionalFormatting>
  <conditionalFormatting sqref="E84">
    <cfRule type="expression" dxfId="110" priority="119">
      <formula>K84=1</formula>
    </cfRule>
    <cfRule type="expression" dxfId="109" priority="120">
      <formula>K84=3</formula>
    </cfRule>
  </conditionalFormatting>
  <conditionalFormatting sqref="E84">
    <cfRule type="expression" dxfId="108" priority="117">
      <formula>K84=1</formula>
    </cfRule>
    <cfRule type="expression" dxfId="107" priority="118">
      <formula>K84=3</formula>
    </cfRule>
  </conditionalFormatting>
  <conditionalFormatting sqref="F74">
    <cfRule type="expression" dxfId="106" priority="116">
      <formula>K74=1</formula>
    </cfRule>
  </conditionalFormatting>
  <conditionalFormatting sqref="F74">
    <cfRule type="expression" dxfId="105" priority="115">
      <formula>F74=(U74*3)</formula>
    </cfRule>
  </conditionalFormatting>
  <conditionalFormatting sqref="E74">
    <cfRule type="expression" dxfId="104" priority="113">
      <formula>K74=1</formula>
    </cfRule>
    <cfRule type="expression" dxfId="103" priority="114">
      <formula>K74=3</formula>
    </cfRule>
  </conditionalFormatting>
  <conditionalFormatting sqref="E74">
    <cfRule type="expression" dxfId="102" priority="111">
      <formula>K74=1</formula>
    </cfRule>
    <cfRule type="expression" dxfId="101" priority="112">
      <formula>K74=3</formula>
    </cfRule>
  </conditionalFormatting>
  <conditionalFormatting sqref="E74">
    <cfRule type="expression" dxfId="100" priority="109">
      <formula>K74=1</formula>
    </cfRule>
    <cfRule type="expression" dxfId="99" priority="110">
      <formula>K74=3</formula>
    </cfRule>
  </conditionalFormatting>
  <conditionalFormatting sqref="F76">
    <cfRule type="expression" dxfId="98" priority="108">
      <formula>K76=1</formula>
    </cfRule>
  </conditionalFormatting>
  <conditionalFormatting sqref="F76">
    <cfRule type="expression" dxfId="97" priority="107">
      <formula>F76=(U76*3)</formula>
    </cfRule>
  </conditionalFormatting>
  <conditionalFormatting sqref="E76">
    <cfRule type="expression" dxfId="96" priority="105">
      <formula>K76=1</formula>
    </cfRule>
    <cfRule type="expression" dxfId="95" priority="106">
      <formula>K76=3</formula>
    </cfRule>
  </conditionalFormatting>
  <conditionalFormatting sqref="E76">
    <cfRule type="expression" dxfId="94" priority="103">
      <formula>K76=1</formula>
    </cfRule>
    <cfRule type="expression" dxfId="93" priority="104">
      <formula>K76=3</formula>
    </cfRule>
  </conditionalFormatting>
  <conditionalFormatting sqref="E76">
    <cfRule type="expression" dxfId="92" priority="101">
      <formula>K76=1</formula>
    </cfRule>
    <cfRule type="expression" dxfId="91" priority="102">
      <formula>K76=3</formula>
    </cfRule>
  </conditionalFormatting>
  <conditionalFormatting sqref="F78">
    <cfRule type="expression" dxfId="90" priority="100">
      <formula>K78=1</formula>
    </cfRule>
  </conditionalFormatting>
  <conditionalFormatting sqref="F78">
    <cfRule type="expression" dxfId="89" priority="99">
      <formula>F78=(U78*3)</formula>
    </cfRule>
  </conditionalFormatting>
  <conditionalFormatting sqref="E78">
    <cfRule type="expression" dxfId="88" priority="97">
      <formula>K78=1</formula>
    </cfRule>
    <cfRule type="expression" dxfId="87" priority="98">
      <formula>K78=3</formula>
    </cfRule>
  </conditionalFormatting>
  <conditionalFormatting sqref="E78">
    <cfRule type="expression" dxfId="86" priority="95">
      <formula>K78=1</formula>
    </cfRule>
    <cfRule type="expression" dxfId="85" priority="96">
      <formula>K78=3</formula>
    </cfRule>
  </conditionalFormatting>
  <conditionalFormatting sqref="E78">
    <cfRule type="expression" dxfId="84" priority="93">
      <formula>K78=1</formula>
    </cfRule>
    <cfRule type="expression" dxfId="83" priority="94">
      <formula>K78=3</formula>
    </cfRule>
  </conditionalFormatting>
  <conditionalFormatting sqref="H72">
    <cfRule type="expression" dxfId="82" priority="89">
      <formula>L72=1</formula>
    </cfRule>
    <cfRule type="expression" dxfId="81" priority="90">
      <formula>L72=3</formula>
    </cfRule>
  </conditionalFormatting>
  <conditionalFormatting sqref="H74:H78">
    <cfRule type="expression" dxfId="80" priority="85">
      <formula>L74=1</formula>
    </cfRule>
    <cfRule type="expression" dxfId="79" priority="86">
      <formula>L74=3</formula>
    </cfRule>
  </conditionalFormatting>
  <conditionalFormatting sqref="H80:H81">
    <cfRule type="expression" dxfId="78" priority="81">
      <formula>L80=1</formula>
    </cfRule>
    <cfRule type="expression" dxfId="77" priority="82">
      <formula>L80=3</formula>
    </cfRule>
  </conditionalFormatting>
  <conditionalFormatting sqref="H84:H85">
    <cfRule type="expression" dxfId="76" priority="77">
      <formula>L84=1</formula>
    </cfRule>
    <cfRule type="expression" dxfId="75" priority="78">
      <formula>L84=3</formula>
    </cfRule>
  </conditionalFormatting>
  <conditionalFormatting sqref="H103">
    <cfRule type="expression" dxfId="74" priority="11">
      <formula>L103=1</formula>
    </cfRule>
    <cfRule type="expression" dxfId="73" priority="12">
      <formula>L103=3</formula>
    </cfRule>
  </conditionalFormatting>
  <conditionalFormatting sqref="H82">
    <cfRule type="expression" dxfId="72" priority="73">
      <formula>L82=1</formula>
    </cfRule>
    <cfRule type="expression" dxfId="71" priority="74">
      <formula>L82=3</formula>
    </cfRule>
  </conditionalFormatting>
  <conditionalFormatting sqref="H82">
    <cfRule type="expression" dxfId="70" priority="69">
      <formula>L82=1</formula>
    </cfRule>
    <cfRule type="expression" dxfId="69" priority="70">
      <formula>L82=3</formula>
    </cfRule>
  </conditionalFormatting>
  <conditionalFormatting sqref="H82">
    <cfRule type="expression" dxfId="68" priority="65">
      <formula>L82=1</formula>
    </cfRule>
    <cfRule type="expression" dxfId="67" priority="66">
      <formula>L82=3</formula>
    </cfRule>
  </conditionalFormatting>
  <conditionalFormatting sqref="F89:F90">
    <cfRule type="expression" dxfId="66" priority="64">
      <formula>K89=1</formula>
    </cfRule>
  </conditionalFormatting>
  <conditionalFormatting sqref="F89:F90">
    <cfRule type="expression" dxfId="65" priority="63">
      <formula>F89=(U89*3)</formula>
    </cfRule>
  </conditionalFormatting>
  <conditionalFormatting sqref="E89:E90">
    <cfRule type="expression" dxfId="64" priority="61">
      <formula>K89=1</formula>
    </cfRule>
    <cfRule type="expression" dxfId="63" priority="62">
      <formula>K89=3</formula>
    </cfRule>
  </conditionalFormatting>
  <conditionalFormatting sqref="E89:E90">
    <cfRule type="expression" dxfId="62" priority="59">
      <formula>K89=1</formula>
    </cfRule>
    <cfRule type="expression" dxfId="61" priority="60">
      <formula>K89=3</formula>
    </cfRule>
  </conditionalFormatting>
  <conditionalFormatting sqref="F94:F96">
    <cfRule type="expression" dxfId="60" priority="58">
      <formula>K94=1</formula>
    </cfRule>
  </conditionalFormatting>
  <conditionalFormatting sqref="F94:F96">
    <cfRule type="expression" dxfId="59" priority="57">
      <formula>F94=(U94*3)</formula>
    </cfRule>
  </conditionalFormatting>
  <conditionalFormatting sqref="E94:E96">
    <cfRule type="expression" dxfId="58" priority="55">
      <formula>K94=1</formula>
    </cfRule>
    <cfRule type="expression" dxfId="57" priority="56">
      <formula>K94=3</formula>
    </cfRule>
  </conditionalFormatting>
  <conditionalFormatting sqref="E94:E96">
    <cfRule type="expression" dxfId="56" priority="53">
      <formula>K94=1</formula>
    </cfRule>
    <cfRule type="expression" dxfId="55" priority="54">
      <formula>K94=3</formula>
    </cfRule>
  </conditionalFormatting>
  <conditionalFormatting sqref="F102">
    <cfRule type="expression" dxfId="54" priority="52">
      <formula>K102=1</formula>
    </cfRule>
  </conditionalFormatting>
  <conditionalFormatting sqref="F102">
    <cfRule type="expression" dxfId="53" priority="51">
      <formula>F102=(U102*3)</formula>
    </cfRule>
  </conditionalFormatting>
  <conditionalFormatting sqref="E102">
    <cfRule type="expression" dxfId="52" priority="49">
      <formula>K102=1</formula>
    </cfRule>
    <cfRule type="expression" dxfId="51" priority="50">
      <formula>K102=3</formula>
    </cfRule>
  </conditionalFormatting>
  <conditionalFormatting sqref="E102">
    <cfRule type="expression" dxfId="50" priority="47">
      <formula>K102=1</formula>
    </cfRule>
    <cfRule type="expression" dxfId="49" priority="48">
      <formula>K102=3</formula>
    </cfRule>
  </conditionalFormatting>
  <conditionalFormatting sqref="F92">
    <cfRule type="expression" dxfId="48" priority="46">
      <formula>K92=1</formula>
    </cfRule>
  </conditionalFormatting>
  <conditionalFormatting sqref="F92">
    <cfRule type="expression" dxfId="47" priority="45">
      <formula>F92=(U92*3)</formula>
    </cfRule>
  </conditionalFormatting>
  <conditionalFormatting sqref="E92">
    <cfRule type="expression" dxfId="46" priority="43">
      <formula>K92=1</formula>
    </cfRule>
    <cfRule type="expression" dxfId="45" priority="44">
      <formula>K92=3</formula>
    </cfRule>
  </conditionalFormatting>
  <conditionalFormatting sqref="E92">
    <cfRule type="expression" dxfId="44" priority="41">
      <formula>K92=1</formula>
    </cfRule>
    <cfRule type="expression" dxfId="43" priority="42">
      <formula>K92=3</formula>
    </cfRule>
  </conditionalFormatting>
  <conditionalFormatting sqref="E92">
    <cfRule type="expression" dxfId="42" priority="39">
      <formula>K92=1</formula>
    </cfRule>
    <cfRule type="expression" dxfId="41" priority="40">
      <formula>K92=3</formula>
    </cfRule>
  </conditionalFormatting>
  <conditionalFormatting sqref="F98:F100">
    <cfRule type="expression" dxfId="40" priority="38">
      <formula>K98=1</formula>
    </cfRule>
  </conditionalFormatting>
  <conditionalFormatting sqref="F98:F100">
    <cfRule type="expression" dxfId="39" priority="37">
      <formula>F98=(U98*3)</formula>
    </cfRule>
  </conditionalFormatting>
  <conditionalFormatting sqref="E98:E100">
    <cfRule type="expression" dxfId="38" priority="35">
      <formula>K98=1</formula>
    </cfRule>
    <cfRule type="expression" dxfId="37" priority="36">
      <formula>K98=3</formula>
    </cfRule>
  </conditionalFormatting>
  <conditionalFormatting sqref="E98:E100">
    <cfRule type="expression" dxfId="36" priority="33">
      <formula>K98=1</formula>
    </cfRule>
    <cfRule type="expression" dxfId="35" priority="34">
      <formula>K98=3</formula>
    </cfRule>
  </conditionalFormatting>
  <conditionalFormatting sqref="E98:E100">
    <cfRule type="expression" dxfId="34" priority="31">
      <formula>K98=1</formula>
    </cfRule>
    <cfRule type="expression" dxfId="33" priority="32">
      <formula>K98=3</formula>
    </cfRule>
  </conditionalFormatting>
  <conditionalFormatting sqref="H89:H90">
    <cfRule type="expression" dxfId="32" priority="27">
      <formula>L89=1</formula>
    </cfRule>
    <cfRule type="expression" dxfId="31" priority="28">
      <formula>L89=3</formula>
    </cfRule>
  </conditionalFormatting>
  <conditionalFormatting sqref="H92">
    <cfRule type="expression" dxfId="30" priority="23">
      <formula>L92=1</formula>
    </cfRule>
    <cfRule type="expression" dxfId="29" priority="24">
      <formula>L92=3</formula>
    </cfRule>
  </conditionalFormatting>
  <conditionalFormatting sqref="H94:H96">
    <cfRule type="expression" dxfId="28" priority="19">
      <formula>L94=1</formula>
    </cfRule>
    <cfRule type="expression" dxfId="27" priority="20">
      <formula>L94=3</formula>
    </cfRule>
  </conditionalFormatting>
  <conditionalFormatting sqref="H98:H99">
    <cfRule type="expression" dxfId="26" priority="15">
      <formula>L98=1</formula>
    </cfRule>
    <cfRule type="expression" dxfId="25" priority="16">
      <formula>L98=3</formula>
    </cfRule>
  </conditionalFormatting>
  <conditionalFormatting sqref="I12 I14 I16 I18:I19 I22 I24:I29 I41:I42 I44 I48:I49 I51:I53 I33:I36 I55:I57 I61:I64 I66 I68 I72 I74:I78 I84:I85 I80:I82 I89:I90 I92 I94:I96 I98:I99 I103">
    <cfRule type="expression" dxfId="24" priority="2420">
      <formula>L12=1</formula>
    </cfRule>
    <cfRule type="expression" dxfId="23" priority="2421">
      <formula>I12=(V12*3)</formula>
    </cfRule>
  </conditionalFormatting>
  <conditionalFormatting sqref="D6:I6">
    <cfRule type="expression" dxfId="22" priority="2484">
      <formula>SUM($Q$9:$R$29)&gt;2</formula>
    </cfRule>
  </conditionalFormatting>
  <conditionalFormatting sqref="D30:I30">
    <cfRule type="expression" dxfId="21" priority="2485">
      <formula>SUM($Q$33:$R$44)&gt;2</formula>
    </cfRule>
  </conditionalFormatting>
  <conditionalFormatting sqref="D45:I45">
    <cfRule type="expression" dxfId="20" priority="2486">
      <formula>SUM($Q$48:$R$57)&gt;2</formula>
    </cfRule>
  </conditionalFormatting>
  <conditionalFormatting sqref="D58:I58">
    <cfRule type="expression" dxfId="19" priority="2487">
      <formula>SUM($Q$61:$R$68)&gt;2</formula>
    </cfRule>
  </conditionalFormatting>
  <conditionalFormatting sqref="D69:I69">
    <cfRule type="expression" dxfId="18" priority="2488">
      <formula>SUM($Q$72:$S$85)&gt;2</formula>
    </cfRule>
  </conditionalFormatting>
  <conditionalFormatting sqref="D86:I86">
    <cfRule type="expression" dxfId="17" priority="2489">
      <formula>SUM($Q$89:$R$103)&gt;2</formula>
    </cfRule>
  </conditionalFormatting>
  <pageMargins left="0.51181102362204722" right="0.11811023622047245" top="0.74803149606299213" bottom="0.74803149606299213" header="0.31496062992125984" footer="0.31496062992125984"/>
  <pageSetup paperSize="8"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Scroll Bar 1">
              <controlPr defaultSize="0" autoPict="0">
                <anchor moveWithCells="1">
                  <from>
                    <xdr:col>6</xdr:col>
                    <xdr:colOff>9525</xdr:colOff>
                    <xdr:row>18</xdr:row>
                    <xdr:rowOff>9525</xdr:rowOff>
                  </from>
                  <to>
                    <xdr:col>6</xdr:col>
                    <xdr:colOff>895350</xdr:colOff>
                    <xdr:row>18</xdr:row>
                    <xdr:rowOff>180975</xdr:rowOff>
                  </to>
                </anchor>
              </controlPr>
            </control>
          </mc:Choice>
        </mc:AlternateContent>
        <mc:AlternateContent xmlns:mc="http://schemas.openxmlformats.org/markup-compatibility/2006">
          <mc:Choice Requires="x14">
            <control shapeId="10242" r:id="rId5" name="Scroll Bar 2">
              <controlPr defaultSize="0" autoPict="0">
                <anchor moveWithCells="1">
                  <from>
                    <xdr:col>6</xdr:col>
                    <xdr:colOff>9525</xdr:colOff>
                    <xdr:row>15</xdr:row>
                    <xdr:rowOff>9525</xdr:rowOff>
                  </from>
                  <to>
                    <xdr:col>6</xdr:col>
                    <xdr:colOff>895350</xdr:colOff>
                    <xdr:row>15</xdr:row>
                    <xdr:rowOff>180975</xdr:rowOff>
                  </to>
                </anchor>
              </controlPr>
            </control>
          </mc:Choice>
        </mc:AlternateContent>
        <mc:AlternateContent xmlns:mc="http://schemas.openxmlformats.org/markup-compatibility/2006">
          <mc:Choice Requires="x14">
            <control shapeId="10246" r:id="rId6" name="Scroll Bar 6">
              <controlPr defaultSize="0" autoPict="0">
                <anchor moveWithCells="1">
                  <from>
                    <xdr:col>6</xdr:col>
                    <xdr:colOff>9525</xdr:colOff>
                    <xdr:row>32</xdr:row>
                    <xdr:rowOff>9525</xdr:rowOff>
                  </from>
                  <to>
                    <xdr:col>6</xdr:col>
                    <xdr:colOff>895350</xdr:colOff>
                    <xdr:row>32</xdr:row>
                    <xdr:rowOff>180975</xdr:rowOff>
                  </to>
                </anchor>
              </controlPr>
            </control>
          </mc:Choice>
        </mc:AlternateContent>
        <mc:AlternateContent xmlns:mc="http://schemas.openxmlformats.org/markup-compatibility/2006">
          <mc:Choice Requires="x14">
            <control shapeId="10267" r:id="rId7" name="Scroll Bar 27">
              <controlPr defaultSize="0" autoPict="0">
                <anchor moveWithCells="1">
                  <from>
                    <xdr:col>6</xdr:col>
                    <xdr:colOff>9525</xdr:colOff>
                    <xdr:row>33</xdr:row>
                    <xdr:rowOff>9525</xdr:rowOff>
                  </from>
                  <to>
                    <xdr:col>6</xdr:col>
                    <xdr:colOff>895350</xdr:colOff>
                    <xdr:row>33</xdr:row>
                    <xdr:rowOff>180975</xdr:rowOff>
                  </to>
                </anchor>
              </controlPr>
            </control>
          </mc:Choice>
        </mc:AlternateContent>
        <mc:AlternateContent xmlns:mc="http://schemas.openxmlformats.org/markup-compatibility/2006">
          <mc:Choice Requires="x14">
            <control shapeId="10270" r:id="rId8" name="Scroll Bar 30">
              <controlPr defaultSize="0" autoPict="0">
                <anchor moveWithCells="1">
                  <from>
                    <xdr:col>6</xdr:col>
                    <xdr:colOff>9525</xdr:colOff>
                    <xdr:row>11</xdr:row>
                    <xdr:rowOff>9525</xdr:rowOff>
                  </from>
                  <to>
                    <xdr:col>6</xdr:col>
                    <xdr:colOff>895350</xdr:colOff>
                    <xdr:row>11</xdr:row>
                    <xdr:rowOff>180975</xdr:rowOff>
                  </to>
                </anchor>
              </controlPr>
            </control>
          </mc:Choice>
        </mc:AlternateContent>
        <mc:AlternateContent xmlns:mc="http://schemas.openxmlformats.org/markup-compatibility/2006">
          <mc:Choice Requires="x14">
            <control shapeId="10276" r:id="rId9" name="Scroll Bar 36">
              <controlPr defaultSize="0" autoPict="0">
                <anchor moveWithCells="1">
                  <from>
                    <xdr:col>3</xdr:col>
                    <xdr:colOff>9525</xdr:colOff>
                    <xdr:row>18</xdr:row>
                    <xdr:rowOff>9525</xdr:rowOff>
                  </from>
                  <to>
                    <xdr:col>3</xdr:col>
                    <xdr:colOff>895350</xdr:colOff>
                    <xdr:row>18</xdr:row>
                    <xdr:rowOff>180975</xdr:rowOff>
                  </to>
                </anchor>
              </controlPr>
            </control>
          </mc:Choice>
        </mc:AlternateContent>
        <mc:AlternateContent xmlns:mc="http://schemas.openxmlformats.org/markup-compatibility/2006">
          <mc:Choice Requires="x14">
            <control shapeId="10277" r:id="rId10" name="Scroll Bar 37">
              <controlPr defaultSize="0" autoPict="0">
                <anchor moveWithCells="1">
                  <from>
                    <xdr:col>3</xdr:col>
                    <xdr:colOff>9525</xdr:colOff>
                    <xdr:row>22</xdr:row>
                    <xdr:rowOff>9525</xdr:rowOff>
                  </from>
                  <to>
                    <xdr:col>3</xdr:col>
                    <xdr:colOff>895350</xdr:colOff>
                    <xdr:row>22</xdr:row>
                    <xdr:rowOff>180975</xdr:rowOff>
                  </to>
                </anchor>
              </controlPr>
            </control>
          </mc:Choice>
        </mc:AlternateContent>
        <mc:AlternateContent xmlns:mc="http://schemas.openxmlformats.org/markup-compatibility/2006">
          <mc:Choice Requires="x14">
            <control shapeId="10298" r:id="rId11" name="Drop Down 58">
              <controlPr defaultSize="0" autoLine="0" autoPict="0">
                <anchor moveWithCells="1">
                  <from>
                    <xdr:col>2</xdr:col>
                    <xdr:colOff>9525</xdr:colOff>
                    <xdr:row>3</xdr:row>
                    <xdr:rowOff>0</xdr:rowOff>
                  </from>
                  <to>
                    <xdr:col>2</xdr:col>
                    <xdr:colOff>4486275</xdr:colOff>
                    <xdr:row>3</xdr:row>
                    <xdr:rowOff>323850</xdr:rowOff>
                  </to>
                </anchor>
              </controlPr>
            </control>
          </mc:Choice>
        </mc:AlternateContent>
        <mc:AlternateContent xmlns:mc="http://schemas.openxmlformats.org/markup-compatibility/2006">
          <mc:Choice Requires="x14">
            <control shapeId="10342" r:id="rId12" name="Drop Down 102">
              <controlPr defaultSize="0" autoLine="0" autoPict="0">
                <anchor moveWithCells="1">
                  <from>
                    <xdr:col>2</xdr:col>
                    <xdr:colOff>9525</xdr:colOff>
                    <xdr:row>2</xdr:row>
                    <xdr:rowOff>0</xdr:rowOff>
                  </from>
                  <to>
                    <xdr:col>2</xdr:col>
                    <xdr:colOff>4486275</xdr:colOff>
                    <xdr:row>2</xdr:row>
                    <xdr:rowOff>323850</xdr:rowOff>
                  </to>
                </anchor>
              </controlPr>
            </control>
          </mc:Choice>
        </mc:AlternateContent>
        <mc:AlternateContent xmlns:mc="http://schemas.openxmlformats.org/markup-compatibility/2006">
          <mc:Choice Requires="x14">
            <control shapeId="10404" r:id="rId13" name="Scroll Bar 164">
              <controlPr defaultSize="0" autoPict="0">
                <anchor moveWithCells="1">
                  <from>
                    <xdr:col>3</xdr:col>
                    <xdr:colOff>9525</xdr:colOff>
                    <xdr:row>13</xdr:row>
                    <xdr:rowOff>9525</xdr:rowOff>
                  </from>
                  <to>
                    <xdr:col>3</xdr:col>
                    <xdr:colOff>895350</xdr:colOff>
                    <xdr:row>13</xdr:row>
                    <xdr:rowOff>180975</xdr:rowOff>
                  </to>
                </anchor>
              </controlPr>
            </control>
          </mc:Choice>
        </mc:AlternateContent>
        <mc:AlternateContent xmlns:mc="http://schemas.openxmlformats.org/markup-compatibility/2006">
          <mc:Choice Requires="x14">
            <control shapeId="10423" r:id="rId14" name="Scroll Bar 183">
              <controlPr locked="0" defaultSize="0" autoPict="0">
                <anchor moveWithCells="1">
                  <from>
                    <xdr:col>3</xdr:col>
                    <xdr:colOff>9525</xdr:colOff>
                    <xdr:row>8</xdr:row>
                    <xdr:rowOff>9525</xdr:rowOff>
                  </from>
                  <to>
                    <xdr:col>3</xdr:col>
                    <xdr:colOff>895350</xdr:colOff>
                    <xdr:row>8</xdr:row>
                    <xdr:rowOff>180975</xdr:rowOff>
                  </to>
                </anchor>
              </controlPr>
            </control>
          </mc:Choice>
        </mc:AlternateContent>
        <mc:AlternateContent xmlns:mc="http://schemas.openxmlformats.org/markup-compatibility/2006">
          <mc:Choice Requires="x14">
            <control shapeId="10474" r:id="rId15" name="Scroll Bar 234">
              <controlPr defaultSize="0" autoPict="0">
                <anchor moveWithCells="1">
                  <from>
                    <xdr:col>3</xdr:col>
                    <xdr:colOff>9525</xdr:colOff>
                    <xdr:row>17</xdr:row>
                    <xdr:rowOff>9525</xdr:rowOff>
                  </from>
                  <to>
                    <xdr:col>3</xdr:col>
                    <xdr:colOff>895350</xdr:colOff>
                    <xdr:row>17</xdr:row>
                    <xdr:rowOff>180975</xdr:rowOff>
                  </to>
                </anchor>
              </controlPr>
            </control>
          </mc:Choice>
        </mc:AlternateContent>
        <mc:AlternateContent xmlns:mc="http://schemas.openxmlformats.org/markup-compatibility/2006">
          <mc:Choice Requires="x14">
            <control shapeId="10480" r:id="rId16" name="Scroll Bar 240">
              <controlPr locked="0" defaultSize="0" autoPict="0">
                <anchor moveWithCells="1">
                  <from>
                    <xdr:col>3</xdr:col>
                    <xdr:colOff>9525</xdr:colOff>
                    <xdr:row>9</xdr:row>
                    <xdr:rowOff>9525</xdr:rowOff>
                  </from>
                  <to>
                    <xdr:col>3</xdr:col>
                    <xdr:colOff>895350</xdr:colOff>
                    <xdr:row>9</xdr:row>
                    <xdr:rowOff>180975</xdr:rowOff>
                  </to>
                </anchor>
              </controlPr>
            </control>
          </mc:Choice>
        </mc:AlternateContent>
        <mc:AlternateContent xmlns:mc="http://schemas.openxmlformats.org/markup-compatibility/2006">
          <mc:Choice Requires="x14">
            <control shapeId="10481" r:id="rId17" name="Scroll Bar 241">
              <controlPr locked="0" defaultSize="0" autoPict="0">
                <anchor moveWithCells="1">
                  <from>
                    <xdr:col>3</xdr:col>
                    <xdr:colOff>9525</xdr:colOff>
                    <xdr:row>10</xdr:row>
                    <xdr:rowOff>9525</xdr:rowOff>
                  </from>
                  <to>
                    <xdr:col>3</xdr:col>
                    <xdr:colOff>895350</xdr:colOff>
                    <xdr:row>10</xdr:row>
                    <xdr:rowOff>180975</xdr:rowOff>
                  </to>
                </anchor>
              </controlPr>
            </control>
          </mc:Choice>
        </mc:AlternateContent>
        <mc:AlternateContent xmlns:mc="http://schemas.openxmlformats.org/markup-compatibility/2006">
          <mc:Choice Requires="x14">
            <control shapeId="10482" r:id="rId18" name="Scroll Bar 242">
              <controlPr locked="0" defaultSize="0" autoPict="0">
                <anchor moveWithCells="1">
                  <from>
                    <xdr:col>3</xdr:col>
                    <xdr:colOff>9525</xdr:colOff>
                    <xdr:row>14</xdr:row>
                    <xdr:rowOff>9525</xdr:rowOff>
                  </from>
                  <to>
                    <xdr:col>3</xdr:col>
                    <xdr:colOff>895350</xdr:colOff>
                    <xdr:row>14</xdr:row>
                    <xdr:rowOff>180975</xdr:rowOff>
                  </to>
                </anchor>
              </controlPr>
            </control>
          </mc:Choice>
        </mc:AlternateContent>
        <mc:AlternateContent xmlns:mc="http://schemas.openxmlformats.org/markup-compatibility/2006">
          <mc:Choice Requires="x14">
            <control shapeId="10483" r:id="rId19" name="Scroll Bar 243">
              <controlPr defaultSize="0" autoPict="0">
                <anchor moveWithCells="1">
                  <from>
                    <xdr:col>3</xdr:col>
                    <xdr:colOff>9525</xdr:colOff>
                    <xdr:row>15</xdr:row>
                    <xdr:rowOff>9525</xdr:rowOff>
                  </from>
                  <to>
                    <xdr:col>3</xdr:col>
                    <xdr:colOff>895350</xdr:colOff>
                    <xdr:row>15</xdr:row>
                    <xdr:rowOff>180975</xdr:rowOff>
                  </to>
                </anchor>
              </controlPr>
            </control>
          </mc:Choice>
        </mc:AlternateContent>
        <mc:AlternateContent xmlns:mc="http://schemas.openxmlformats.org/markup-compatibility/2006">
          <mc:Choice Requires="x14">
            <control shapeId="10484" r:id="rId20" name="Scroll Bar 244">
              <controlPr defaultSize="0" autoPict="0">
                <anchor moveWithCells="1">
                  <from>
                    <xdr:col>6</xdr:col>
                    <xdr:colOff>9525</xdr:colOff>
                    <xdr:row>13</xdr:row>
                    <xdr:rowOff>9525</xdr:rowOff>
                  </from>
                  <to>
                    <xdr:col>6</xdr:col>
                    <xdr:colOff>895350</xdr:colOff>
                    <xdr:row>13</xdr:row>
                    <xdr:rowOff>180975</xdr:rowOff>
                  </to>
                </anchor>
              </controlPr>
            </control>
          </mc:Choice>
        </mc:AlternateContent>
        <mc:AlternateContent xmlns:mc="http://schemas.openxmlformats.org/markup-compatibility/2006">
          <mc:Choice Requires="x14">
            <control shapeId="10485" r:id="rId21" name="Scroll Bar 245">
              <controlPr locked="0" defaultSize="0" autoPict="0">
                <anchor moveWithCells="1">
                  <from>
                    <xdr:col>3</xdr:col>
                    <xdr:colOff>9525</xdr:colOff>
                    <xdr:row>20</xdr:row>
                    <xdr:rowOff>9525</xdr:rowOff>
                  </from>
                  <to>
                    <xdr:col>3</xdr:col>
                    <xdr:colOff>895350</xdr:colOff>
                    <xdr:row>20</xdr:row>
                    <xdr:rowOff>180975</xdr:rowOff>
                  </to>
                </anchor>
              </controlPr>
            </control>
          </mc:Choice>
        </mc:AlternateContent>
        <mc:AlternateContent xmlns:mc="http://schemas.openxmlformats.org/markup-compatibility/2006">
          <mc:Choice Requires="x14">
            <control shapeId="10486" r:id="rId22" name="Scroll Bar 246">
              <controlPr defaultSize="0" autoPict="0">
                <anchor moveWithCells="1">
                  <from>
                    <xdr:col>6</xdr:col>
                    <xdr:colOff>9525</xdr:colOff>
                    <xdr:row>17</xdr:row>
                    <xdr:rowOff>9525</xdr:rowOff>
                  </from>
                  <to>
                    <xdr:col>6</xdr:col>
                    <xdr:colOff>895350</xdr:colOff>
                    <xdr:row>17</xdr:row>
                    <xdr:rowOff>180975</xdr:rowOff>
                  </to>
                </anchor>
              </controlPr>
            </control>
          </mc:Choice>
        </mc:AlternateContent>
        <mc:AlternateContent xmlns:mc="http://schemas.openxmlformats.org/markup-compatibility/2006">
          <mc:Choice Requires="x14">
            <control shapeId="10487" r:id="rId23" name="Scroll Bar 247">
              <controlPr defaultSize="0" autoPict="0">
                <anchor moveWithCells="1">
                  <from>
                    <xdr:col>6</xdr:col>
                    <xdr:colOff>9525</xdr:colOff>
                    <xdr:row>21</xdr:row>
                    <xdr:rowOff>9525</xdr:rowOff>
                  </from>
                  <to>
                    <xdr:col>6</xdr:col>
                    <xdr:colOff>895350</xdr:colOff>
                    <xdr:row>21</xdr:row>
                    <xdr:rowOff>180975</xdr:rowOff>
                  </to>
                </anchor>
              </controlPr>
            </control>
          </mc:Choice>
        </mc:AlternateContent>
        <mc:AlternateContent xmlns:mc="http://schemas.openxmlformats.org/markup-compatibility/2006">
          <mc:Choice Requires="x14">
            <control shapeId="10488" r:id="rId24" name="Scroll Bar 248">
              <controlPr defaultSize="0" autoPict="0">
                <anchor moveWithCells="1">
                  <from>
                    <xdr:col>6</xdr:col>
                    <xdr:colOff>9525</xdr:colOff>
                    <xdr:row>23</xdr:row>
                    <xdr:rowOff>9525</xdr:rowOff>
                  </from>
                  <to>
                    <xdr:col>6</xdr:col>
                    <xdr:colOff>895350</xdr:colOff>
                    <xdr:row>23</xdr:row>
                    <xdr:rowOff>180975</xdr:rowOff>
                  </to>
                </anchor>
              </controlPr>
            </control>
          </mc:Choice>
        </mc:AlternateContent>
        <mc:AlternateContent xmlns:mc="http://schemas.openxmlformats.org/markup-compatibility/2006">
          <mc:Choice Requires="x14">
            <control shapeId="10489" r:id="rId25" name="Scroll Bar 249">
              <controlPr defaultSize="0" autoPict="0">
                <anchor moveWithCells="1">
                  <from>
                    <xdr:col>6</xdr:col>
                    <xdr:colOff>9525</xdr:colOff>
                    <xdr:row>24</xdr:row>
                    <xdr:rowOff>9525</xdr:rowOff>
                  </from>
                  <to>
                    <xdr:col>6</xdr:col>
                    <xdr:colOff>895350</xdr:colOff>
                    <xdr:row>24</xdr:row>
                    <xdr:rowOff>180975</xdr:rowOff>
                  </to>
                </anchor>
              </controlPr>
            </control>
          </mc:Choice>
        </mc:AlternateContent>
        <mc:AlternateContent xmlns:mc="http://schemas.openxmlformats.org/markup-compatibility/2006">
          <mc:Choice Requires="x14">
            <control shapeId="10490" r:id="rId26" name="Scroll Bar 250">
              <controlPr defaultSize="0" autoPict="0">
                <anchor moveWithCells="1">
                  <from>
                    <xdr:col>6</xdr:col>
                    <xdr:colOff>9525</xdr:colOff>
                    <xdr:row>25</xdr:row>
                    <xdr:rowOff>9525</xdr:rowOff>
                  </from>
                  <to>
                    <xdr:col>6</xdr:col>
                    <xdr:colOff>895350</xdr:colOff>
                    <xdr:row>25</xdr:row>
                    <xdr:rowOff>180975</xdr:rowOff>
                  </to>
                </anchor>
              </controlPr>
            </control>
          </mc:Choice>
        </mc:AlternateContent>
        <mc:AlternateContent xmlns:mc="http://schemas.openxmlformats.org/markup-compatibility/2006">
          <mc:Choice Requires="x14">
            <control shapeId="10491" r:id="rId27" name="Scroll Bar 251">
              <controlPr defaultSize="0" autoPict="0">
                <anchor moveWithCells="1">
                  <from>
                    <xdr:col>6</xdr:col>
                    <xdr:colOff>9525</xdr:colOff>
                    <xdr:row>26</xdr:row>
                    <xdr:rowOff>9525</xdr:rowOff>
                  </from>
                  <to>
                    <xdr:col>6</xdr:col>
                    <xdr:colOff>895350</xdr:colOff>
                    <xdr:row>26</xdr:row>
                    <xdr:rowOff>180975</xdr:rowOff>
                  </to>
                </anchor>
              </controlPr>
            </control>
          </mc:Choice>
        </mc:AlternateContent>
        <mc:AlternateContent xmlns:mc="http://schemas.openxmlformats.org/markup-compatibility/2006">
          <mc:Choice Requires="x14">
            <control shapeId="10492" r:id="rId28" name="Scroll Bar 252">
              <controlPr defaultSize="0" autoPict="0">
                <anchor moveWithCells="1">
                  <from>
                    <xdr:col>6</xdr:col>
                    <xdr:colOff>9525</xdr:colOff>
                    <xdr:row>27</xdr:row>
                    <xdr:rowOff>9525</xdr:rowOff>
                  </from>
                  <to>
                    <xdr:col>6</xdr:col>
                    <xdr:colOff>895350</xdr:colOff>
                    <xdr:row>27</xdr:row>
                    <xdr:rowOff>180975</xdr:rowOff>
                  </to>
                </anchor>
              </controlPr>
            </control>
          </mc:Choice>
        </mc:AlternateContent>
        <mc:AlternateContent xmlns:mc="http://schemas.openxmlformats.org/markup-compatibility/2006">
          <mc:Choice Requires="x14">
            <control shapeId="10493" r:id="rId29" name="Scroll Bar 253">
              <controlPr defaultSize="0" autoPict="0">
                <anchor moveWithCells="1">
                  <from>
                    <xdr:col>6</xdr:col>
                    <xdr:colOff>9525</xdr:colOff>
                    <xdr:row>28</xdr:row>
                    <xdr:rowOff>9525</xdr:rowOff>
                  </from>
                  <to>
                    <xdr:col>6</xdr:col>
                    <xdr:colOff>895350</xdr:colOff>
                    <xdr:row>28</xdr:row>
                    <xdr:rowOff>180975</xdr:rowOff>
                  </to>
                </anchor>
              </controlPr>
            </control>
          </mc:Choice>
        </mc:AlternateContent>
        <mc:AlternateContent xmlns:mc="http://schemas.openxmlformats.org/markup-compatibility/2006">
          <mc:Choice Requires="x14">
            <control shapeId="10494" r:id="rId30" name="Scroll Bar 254">
              <controlPr defaultSize="0" autoPict="0">
                <anchor moveWithCells="1">
                  <from>
                    <xdr:col>6</xdr:col>
                    <xdr:colOff>9525</xdr:colOff>
                    <xdr:row>34</xdr:row>
                    <xdr:rowOff>9525</xdr:rowOff>
                  </from>
                  <to>
                    <xdr:col>6</xdr:col>
                    <xdr:colOff>895350</xdr:colOff>
                    <xdr:row>34</xdr:row>
                    <xdr:rowOff>180975</xdr:rowOff>
                  </to>
                </anchor>
              </controlPr>
            </control>
          </mc:Choice>
        </mc:AlternateContent>
        <mc:AlternateContent xmlns:mc="http://schemas.openxmlformats.org/markup-compatibility/2006">
          <mc:Choice Requires="x14">
            <control shapeId="10495" r:id="rId31" name="Scroll Bar 255">
              <controlPr defaultSize="0" autoPict="0">
                <anchor moveWithCells="1">
                  <from>
                    <xdr:col>6</xdr:col>
                    <xdr:colOff>9525</xdr:colOff>
                    <xdr:row>35</xdr:row>
                    <xdr:rowOff>9525</xdr:rowOff>
                  </from>
                  <to>
                    <xdr:col>6</xdr:col>
                    <xdr:colOff>895350</xdr:colOff>
                    <xdr:row>35</xdr:row>
                    <xdr:rowOff>180975</xdr:rowOff>
                  </to>
                </anchor>
              </controlPr>
            </control>
          </mc:Choice>
        </mc:AlternateContent>
        <mc:AlternateContent xmlns:mc="http://schemas.openxmlformats.org/markup-compatibility/2006">
          <mc:Choice Requires="x14">
            <control shapeId="10496" r:id="rId32" name="Scroll Bar 256">
              <controlPr defaultSize="0" autoPict="0">
                <anchor moveWithCells="1">
                  <from>
                    <xdr:col>6</xdr:col>
                    <xdr:colOff>9525</xdr:colOff>
                    <xdr:row>40</xdr:row>
                    <xdr:rowOff>9525</xdr:rowOff>
                  </from>
                  <to>
                    <xdr:col>6</xdr:col>
                    <xdr:colOff>895350</xdr:colOff>
                    <xdr:row>40</xdr:row>
                    <xdr:rowOff>180975</xdr:rowOff>
                  </to>
                </anchor>
              </controlPr>
            </control>
          </mc:Choice>
        </mc:AlternateContent>
        <mc:AlternateContent xmlns:mc="http://schemas.openxmlformats.org/markup-compatibility/2006">
          <mc:Choice Requires="x14">
            <control shapeId="10497" r:id="rId33" name="Scroll Bar 257">
              <controlPr defaultSize="0" autoPict="0">
                <anchor moveWithCells="1">
                  <from>
                    <xdr:col>6</xdr:col>
                    <xdr:colOff>9525</xdr:colOff>
                    <xdr:row>41</xdr:row>
                    <xdr:rowOff>9525</xdr:rowOff>
                  </from>
                  <to>
                    <xdr:col>6</xdr:col>
                    <xdr:colOff>895350</xdr:colOff>
                    <xdr:row>41</xdr:row>
                    <xdr:rowOff>180975</xdr:rowOff>
                  </to>
                </anchor>
              </controlPr>
            </control>
          </mc:Choice>
        </mc:AlternateContent>
        <mc:AlternateContent xmlns:mc="http://schemas.openxmlformats.org/markup-compatibility/2006">
          <mc:Choice Requires="x14">
            <control shapeId="10498" r:id="rId34" name="Scroll Bar 258">
              <controlPr defaultSize="0" autoPict="0">
                <anchor moveWithCells="1">
                  <from>
                    <xdr:col>6</xdr:col>
                    <xdr:colOff>9525</xdr:colOff>
                    <xdr:row>43</xdr:row>
                    <xdr:rowOff>9525</xdr:rowOff>
                  </from>
                  <to>
                    <xdr:col>6</xdr:col>
                    <xdr:colOff>895350</xdr:colOff>
                    <xdr:row>43</xdr:row>
                    <xdr:rowOff>180975</xdr:rowOff>
                  </to>
                </anchor>
              </controlPr>
            </control>
          </mc:Choice>
        </mc:AlternateContent>
        <mc:AlternateContent xmlns:mc="http://schemas.openxmlformats.org/markup-compatibility/2006">
          <mc:Choice Requires="x14">
            <control shapeId="10499" r:id="rId35" name="Scroll Bar 259">
              <controlPr defaultSize="0" autoPict="0">
                <anchor moveWithCells="1">
                  <from>
                    <xdr:col>3</xdr:col>
                    <xdr:colOff>9525</xdr:colOff>
                    <xdr:row>37</xdr:row>
                    <xdr:rowOff>9525</xdr:rowOff>
                  </from>
                  <to>
                    <xdr:col>3</xdr:col>
                    <xdr:colOff>895350</xdr:colOff>
                    <xdr:row>37</xdr:row>
                    <xdr:rowOff>180975</xdr:rowOff>
                  </to>
                </anchor>
              </controlPr>
            </control>
          </mc:Choice>
        </mc:AlternateContent>
        <mc:AlternateContent xmlns:mc="http://schemas.openxmlformats.org/markup-compatibility/2006">
          <mc:Choice Requires="x14">
            <control shapeId="10500" r:id="rId36" name="Scroll Bar 260">
              <controlPr defaultSize="0" autoPict="0">
                <anchor moveWithCells="1">
                  <from>
                    <xdr:col>3</xdr:col>
                    <xdr:colOff>9525</xdr:colOff>
                    <xdr:row>40</xdr:row>
                    <xdr:rowOff>9525</xdr:rowOff>
                  </from>
                  <to>
                    <xdr:col>3</xdr:col>
                    <xdr:colOff>895350</xdr:colOff>
                    <xdr:row>40</xdr:row>
                    <xdr:rowOff>180975</xdr:rowOff>
                  </to>
                </anchor>
              </controlPr>
            </control>
          </mc:Choice>
        </mc:AlternateContent>
        <mc:AlternateContent xmlns:mc="http://schemas.openxmlformats.org/markup-compatibility/2006">
          <mc:Choice Requires="x14">
            <control shapeId="10501" r:id="rId37" name="Scroll Bar 261">
              <controlPr defaultSize="0" autoPict="0">
                <anchor moveWithCells="1">
                  <from>
                    <xdr:col>3</xdr:col>
                    <xdr:colOff>9525</xdr:colOff>
                    <xdr:row>43</xdr:row>
                    <xdr:rowOff>9525</xdr:rowOff>
                  </from>
                  <to>
                    <xdr:col>3</xdr:col>
                    <xdr:colOff>895350</xdr:colOff>
                    <xdr:row>43</xdr:row>
                    <xdr:rowOff>180975</xdr:rowOff>
                  </to>
                </anchor>
              </controlPr>
            </control>
          </mc:Choice>
        </mc:AlternateContent>
        <mc:AlternateContent xmlns:mc="http://schemas.openxmlformats.org/markup-compatibility/2006">
          <mc:Choice Requires="x14">
            <control shapeId="10502" r:id="rId38" name="Scroll Bar 262">
              <controlPr locked="0" defaultSize="0" autoPict="0">
                <anchor moveWithCells="1">
                  <from>
                    <xdr:col>3</xdr:col>
                    <xdr:colOff>9525</xdr:colOff>
                    <xdr:row>38</xdr:row>
                    <xdr:rowOff>9525</xdr:rowOff>
                  </from>
                  <to>
                    <xdr:col>3</xdr:col>
                    <xdr:colOff>895350</xdr:colOff>
                    <xdr:row>38</xdr:row>
                    <xdr:rowOff>180975</xdr:rowOff>
                  </to>
                </anchor>
              </controlPr>
            </control>
          </mc:Choice>
        </mc:AlternateContent>
        <mc:AlternateContent xmlns:mc="http://schemas.openxmlformats.org/markup-compatibility/2006">
          <mc:Choice Requires="x14">
            <control shapeId="10503" r:id="rId39" name="Scroll Bar 263">
              <controlPr defaultSize="0" autoPict="0">
                <anchor moveWithCells="1">
                  <from>
                    <xdr:col>3</xdr:col>
                    <xdr:colOff>9525</xdr:colOff>
                    <xdr:row>47</xdr:row>
                    <xdr:rowOff>9525</xdr:rowOff>
                  </from>
                  <to>
                    <xdr:col>3</xdr:col>
                    <xdr:colOff>895350</xdr:colOff>
                    <xdr:row>47</xdr:row>
                    <xdr:rowOff>180975</xdr:rowOff>
                  </to>
                </anchor>
              </controlPr>
            </control>
          </mc:Choice>
        </mc:AlternateContent>
        <mc:AlternateContent xmlns:mc="http://schemas.openxmlformats.org/markup-compatibility/2006">
          <mc:Choice Requires="x14">
            <control shapeId="10505" r:id="rId40" name="Scroll Bar 265">
              <controlPr defaultSize="0" autoPict="0">
                <anchor moveWithCells="1">
                  <from>
                    <xdr:col>3</xdr:col>
                    <xdr:colOff>9525</xdr:colOff>
                    <xdr:row>50</xdr:row>
                    <xdr:rowOff>9525</xdr:rowOff>
                  </from>
                  <to>
                    <xdr:col>3</xdr:col>
                    <xdr:colOff>895350</xdr:colOff>
                    <xdr:row>50</xdr:row>
                    <xdr:rowOff>180975</xdr:rowOff>
                  </to>
                </anchor>
              </controlPr>
            </control>
          </mc:Choice>
        </mc:AlternateContent>
        <mc:AlternateContent xmlns:mc="http://schemas.openxmlformats.org/markup-compatibility/2006">
          <mc:Choice Requires="x14">
            <control shapeId="10506" r:id="rId41" name="Scroll Bar 266">
              <controlPr defaultSize="0" autoPict="0">
                <anchor moveWithCells="1">
                  <from>
                    <xdr:col>3</xdr:col>
                    <xdr:colOff>9525</xdr:colOff>
                    <xdr:row>51</xdr:row>
                    <xdr:rowOff>9525</xdr:rowOff>
                  </from>
                  <to>
                    <xdr:col>3</xdr:col>
                    <xdr:colOff>895350</xdr:colOff>
                    <xdr:row>51</xdr:row>
                    <xdr:rowOff>180975</xdr:rowOff>
                  </to>
                </anchor>
              </controlPr>
            </control>
          </mc:Choice>
        </mc:AlternateContent>
        <mc:AlternateContent xmlns:mc="http://schemas.openxmlformats.org/markup-compatibility/2006">
          <mc:Choice Requires="x14">
            <control shapeId="10507" r:id="rId42" name="Scroll Bar 267">
              <controlPr defaultSize="0" autoPict="0">
                <anchor moveWithCells="1">
                  <from>
                    <xdr:col>6</xdr:col>
                    <xdr:colOff>9525</xdr:colOff>
                    <xdr:row>47</xdr:row>
                    <xdr:rowOff>9525</xdr:rowOff>
                  </from>
                  <to>
                    <xdr:col>6</xdr:col>
                    <xdr:colOff>895350</xdr:colOff>
                    <xdr:row>47</xdr:row>
                    <xdr:rowOff>180975</xdr:rowOff>
                  </to>
                </anchor>
              </controlPr>
            </control>
          </mc:Choice>
        </mc:AlternateContent>
        <mc:AlternateContent xmlns:mc="http://schemas.openxmlformats.org/markup-compatibility/2006">
          <mc:Choice Requires="x14">
            <control shapeId="10508" r:id="rId43" name="Scroll Bar 268">
              <controlPr defaultSize="0" autoPict="0">
                <anchor moveWithCells="1">
                  <from>
                    <xdr:col>6</xdr:col>
                    <xdr:colOff>9525</xdr:colOff>
                    <xdr:row>48</xdr:row>
                    <xdr:rowOff>9525</xdr:rowOff>
                  </from>
                  <to>
                    <xdr:col>6</xdr:col>
                    <xdr:colOff>895350</xdr:colOff>
                    <xdr:row>48</xdr:row>
                    <xdr:rowOff>180975</xdr:rowOff>
                  </to>
                </anchor>
              </controlPr>
            </control>
          </mc:Choice>
        </mc:AlternateContent>
        <mc:AlternateContent xmlns:mc="http://schemas.openxmlformats.org/markup-compatibility/2006">
          <mc:Choice Requires="x14">
            <control shapeId="10509" r:id="rId44" name="Scroll Bar 269">
              <controlPr defaultSize="0" autoPict="0">
                <anchor moveWithCells="1">
                  <from>
                    <xdr:col>6</xdr:col>
                    <xdr:colOff>9525</xdr:colOff>
                    <xdr:row>50</xdr:row>
                    <xdr:rowOff>9525</xdr:rowOff>
                  </from>
                  <to>
                    <xdr:col>6</xdr:col>
                    <xdr:colOff>895350</xdr:colOff>
                    <xdr:row>50</xdr:row>
                    <xdr:rowOff>180975</xdr:rowOff>
                  </to>
                </anchor>
              </controlPr>
            </control>
          </mc:Choice>
        </mc:AlternateContent>
        <mc:AlternateContent xmlns:mc="http://schemas.openxmlformats.org/markup-compatibility/2006">
          <mc:Choice Requires="x14">
            <control shapeId="10510" r:id="rId45" name="Scroll Bar 270">
              <controlPr defaultSize="0" autoPict="0">
                <anchor moveWithCells="1">
                  <from>
                    <xdr:col>6</xdr:col>
                    <xdr:colOff>9525</xdr:colOff>
                    <xdr:row>52</xdr:row>
                    <xdr:rowOff>9525</xdr:rowOff>
                  </from>
                  <to>
                    <xdr:col>6</xdr:col>
                    <xdr:colOff>895350</xdr:colOff>
                    <xdr:row>52</xdr:row>
                    <xdr:rowOff>180975</xdr:rowOff>
                  </to>
                </anchor>
              </controlPr>
            </control>
          </mc:Choice>
        </mc:AlternateContent>
        <mc:AlternateContent xmlns:mc="http://schemas.openxmlformats.org/markup-compatibility/2006">
          <mc:Choice Requires="x14">
            <control shapeId="10511" r:id="rId46" name="Scroll Bar 271">
              <controlPr defaultSize="0" autoPict="0">
                <anchor moveWithCells="1">
                  <from>
                    <xdr:col>6</xdr:col>
                    <xdr:colOff>9525</xdr:colOff>
                    <xdr:row>51</xdr:row>
                    <xdr:rowOff>9525</xdr:rowOff>
                  </from>
                  <to>
                    <xdr:col>6</xdr:col>
                    <xdr:colOff>895350</xdr:colOff>
                    <xdr:row>51</xdr:row>
                    <xdr:rowOff>180975</xdr:rowOff>
                  </to>
                </anchor>
              </controlPr>
            </control>
          </mc:Choice>
        </mc:AlternateContent>
        <mc:AlternateContent xmlns:mc="http://schemas.openxmlformats.org/markup-compatibility/2006">
          <mc:Choice Requires="x14">
            <control shapeId="10512" r:id="rId47" name="Scroll Bar 272">
              <controlPr defaultSize="0" autoPict="0">
                <anchor moveWithCells="1">
                  <from>
                    <xdr:col>6</xdr:col>
                    <xdr:colOff>9525</xdr:colOff>
                    <xdr:row>54</xdr:row>
                    <xdr:rowOff>9525</xdr:rowOff>
                  </from>
                  <to>
                    <xdr:col>6</xdr:col>
                    <xdr:colOff>895350</xdr:colOff>
                    <xdr:row>54</xdr:row>
                    <xdr:rowOff>180975</xdr:rowOff>
                  </to>
                </anchor>
              </controlPr>
            </control>
          </mc:Choice>
        </mc:AlternateContent>
        <mc:AlternateContent xmlns:mc="http://schemas.openxmlformats.org/markup-compatibility/2006">
          <mc:Choice Requires="x14">
            <control shapeId="10513" r:id="rId48" name="Scroll Bar 273">
              <controlPr defaultSize="0" autoPict="0">
                <anchor moveWithCells="1">
                  <from>
                    <xdr:col>6</xdr:col>
                    <xdr:colOff>9525</xdr:colOff>
                    <xdr:row>56</xdr:row>
                    <xdr:rowOff>9525</xdr:rowOff>
                  </from>
                  <to>
                    <xdr:col>6</xdr:col>
                    <xdr:colOff>895350</xdr:colOff>
                    <xdr:row>56</xdr:row>
                    <xdr:rowOff>180975</xdr:rowOff>
                  </to>
                </anchor>
              </controlPr>
            </control>
          </mc:Choice>
        </mc:AlternateContent>
        <mc:AlternateContent xmlns:mc="http://schemas.openxmlformats.org/markup-compatibility/2006">
          <mc:Choice Requires="x14">
            <control shapeId="10514" r:id="rId49" name="Scroll Bar 274">
              <controlPr defaultSize="0" autoPict="0">
                <anchor moveWithCells="1">
                  <from>
                    <xdr:col>6</xdr:col>
                    <xdr:colOff>9525</xdr:colOff>
                    <xdr:row>55</xdr:row>
                    <xdr:rowOff>9525</xdr:rowOff>
                  </from>
                  <to>
                    <xdr:col>6</xdr:col>
                    <xdr:colOff>895350</xdr:colOff>
                    <xdr:row>55</xdr:row>
                    <xdr:rowOff>180975</xdr:rowOff>
                  </to>
                </anchor>
              </controlPr>
            </control>
          </mc:Choice>
        </mc:AlternateContent>
        <mc:AlternateContent xmlns:mc="http://schemas.openxmlformats.org/markup-compatibility/2006">
          <mc:Choice Requires="x14">
            <control shapeId="10516" r:id="rId50" name="Scroll Bar 276">
              <controlPr locked="0" defaultSize="0" autoPict="0">
                <anchor moveWithCells="1">
                  <from>
                    <xdr:col>3</xdr:col>
                    <xdr:colOff>9525</xdr:colOff>
                    <xdr:row>48</xdr:row>
                    <xdr:rowOff>9525</xdr:rowOff>
                  </from>
                  <to>
                    <xdr:col>3</xdr:col>
                    <xdr:colOff>895350</xdr:colOff>
                    <xdr:row>48</xdr:row>
                    <xdr:rowOff>180975</xdr:rowOff>
                  </to>
                </anchor>
              </controlPr>
            </control>
          </mc:Choice>
        </mc:AlternateContent>
        <mc:AlternateContent xmlns:mc="http://schemas.openxmlformats.org/markup-compatibility/2006">
          <mc:Choice Requires="x14">
            <control shapeId="10517" r:id="rId51" name="Scroll Bar 277">
              <controlPr defaultSize="0" autoPict="0">
                <anchor moveWithCells="1">
                  <from>
                    <xdr:col>3</xdr:col>
                    <xdr:colOff>9525</xdr:colOff>
                    <xdr:row>60</xdr:row>
                    <xdr:rowOff>9525</xdr:rowOff>
                  </from>
                  <to>
                    <xdr:col>3</xdr:col>
                    <xdr:colOff>895350</xdr:colOff>
                    <xdr:row>60</xdr:row>
                    <xdr:rowOff>180975</xdr:rowOff>
                  </to>
                </anchor>
              </controlPr>
            </control>
          </mc:Choice>
        </mc:AlternateContent>
        <mc:AlternateContent xmlns:mc="http://schemas.openxmlformats.org/markup-compatibility/2006">
          <mc:Choice Requires="x14">
            <control shapeId="10518" r:id="rId52" name="Scroll Bar 278">
              <controlPr defaultSize="0" autoPict="0">
                <anchor moveWithCells="1">
                  <from>
                    <xdr:col>3</xdr:col>
                    <xdr:colOff>9525</xdr:colOff>
                    <xdr:row>61</xdr:row>
                    <xdr:rowOff>9525</xdr:rowOff>
                  </from>
                  <to>
                    <xdr:col>3</xdr:col>
                    <xdr:colOff>895350</xdr:colOff>
                    <xdr:row>61</xdr:row>
                    <xdr:rowOff>180975</xdr:rowOff>
                  </to>
                </anchor>
              </controlPr>
            </control>
          </mc:Choice>
        </mc:AlternateContent>
        <mc:AlternateContent xmlns:mc="http://schemas.openxmlformats.org/markup-compatibility/2006">
          <mc:Choice Requires="x14">
            <control shapeId="10519" r:id="rId53" name="Scroll Bar 279">
              <controlPr defaultSize="0" autoPict="0">
                <anchor moveWithCells="1">
                  <from>
                    <xdr:col>3</xdr:col>
                    <xdr:colOff>9525</xdr:colOff>
                    <xdr:row>62</xdr:row>
                    <xdr:rowOff>9525</xdr:rowOff>
                  </from>
                  <to>
                    <xdr:col>3</xdr:col>
                    <xdr:colOff>895350</xdr:colOff>
                    <xdr:row>62</xdr:row>
                    <xdr:rowOff>180975</xdr:rowOff>
                  </to>
                </anchor>
              </controlPr>
            </control>
          </mc:Choice>
        </mc:AlternateContent>
        <mc:AlternateContent xmlns:mc="http://schemas.openxmlformats.org/markup-compatibility/2006">
          <mc:Choice Requires="x14">
            <control shapeId="10520" r:id="rId54" name="Scroll Bar 280">
              <controlPr defaultSize="0" autoPict="0">
                <anchor moveWithCells="1">
                  <from>
                    <xdr:col>3</xdr:col>
                    <xdr:colOff>9525</xdr:colOff>
                    <xdr:row>63</xdr:row>
                    <xdr:rowOff>9525</xdr:rowOff>
                  </from>
                  <to>
                    <xdr:col>3</xdr:col>
                    <xdr:colOff>895350</xdr:colOff>
                    <xdr:row>63</xdr:row>
                    <xdr:rowOff>180975</xdr:rowOff>
                  </to>
                </anchor>
              </controlPr>
            </control>
          </mc:Choice>
        </mc:AlternateContent>
        <mc:AlternateContent xmlns:mc="http://schemas.openxmlformats.org/markup-compatibility/2006">
          <mc:Choice Requires="x14">
            <control shapeId="10521" r:id="rId55" name="Scroll Bar 281">
              <controlPr defaultSize="0" autoPict="0">
                <anchor moveWithCells="1">
                  <from>
                    <xdr:col>3</xdr:col>
                    <xdr:colOff>9525</xdr:colOff>
                    <xdr:row>67</xdr:row>
                    <xdr:rowOff>9525</xdr:rowOff>
                  </from>
                  <to>
                    <xdr:col>3</xdr:col>
                    <xdr:colOff>895350</xdr:colOff>
                    <xdr:row>67</xdr:row>
                    <xdr:rowOff>180975</xdr:rowOff>
                  </to>
                </anchor>
              </controlPr>
            </control>
          </mc:Choice>
        </mc:AlternateContent>
        <mc:AlternateContent xmlns:mc="http://schemas.openxmlformats.org/markup-compatibility/2006">
          <mc:Choice Requires="x14">
            <control shapeId="10522" r:id="rId56" name="Scroll Bar 282">
              <controlPr locked="0" defaultSize="0" autoPict="0">
                <anchor moveWithCells="1">
                  <from>
                    <xdr:col>3</xdr:col>
                    <xdr:colOff>9525</xdr:colOff>
                    <xdr:row>65</xdr:row>
                    <xdr:rowOff>9525</xdr:rowOff>
                  </from>
                  <to>
                    <xdr:col>3</xdr:col>
                    <xdr:colOff>895350</xdr:colOff>
                    <xdr:row>65</xdr:row>
                    <xdr:rowOff>180975</xdr:rowOff>
                  </to>
                </anchor>
              </controlPr>
            </control>
          </mc:Choice>
        </mc:AlternateContent>
        <mc:AlternateContent xmlns:mc="http://schemas.openxmlformats.org/markup-compatibility/2006">
          <mc:Choice Requires="x14">
            <control shapeId="10523" r:id="rId57" name="Scroll Bar 283">
              <controlPr defaultSize="0" autoPict="0">
                <anchor moveWithCells="1">
                  <from>
                    <xdr:col>6</xdr:col>
                    <xdr:colOff>9525</xdr:colOff>
                    <xdr:row>60</xdr:row>
                    <xdr:rowOff>9525</xdr:rowOff>
                  </from>
                  <to>
                    <xdr:col>6</xdr:col>
                    <xdr:colOff>895350</xdr:colOff>
                    <xdr:row>60</xdr:row>
                    <xdr:rowOff>180975</xdr:rowOff>
                  </to>
                </anchor>
              </controlPr>
            </control>
          </mc:Choice>
        </mc:AlternateContent>
        <mc:AlternateContent xmlns:mc="http://schemas.openxmlformats.org/markup-compatibility/2006">
          <mc:Choice Requires="x14">
            <control shapeId="10524" r:id="rId58" name="Scroll Bar 284">
              <controlPr defaultSize="0" autoPict="0">
                <anchor moveWithCells="1">
                  <from>
                    <xdr:col>6</xdr:col>
                    <xdr:colOff>9525</xdr:colOff>
                    <xdr:row>61</xdr:row>
                    <xdr:rowOff>9525</xdr:rowOff>
                  </from>
                  <to>
                    <xdr:col>6</xdr:col>
                    <xdr:colOff>895350</xdr:colOff>
                    <xdr:row>61</xdr:row>
                    <xdr:rowOff>180975</xdr:rowOff>
                  </to>
                </anchor>
              </controlPr>
            </control>
          </mc:Choice>
        </mc:AlternateContent>
        <mc:AlternateContent xmlns:mc="http://schemas.openxmlformats.org/markup-compatibility/2006">
          <mc:Choice Requires="x14">
            <control shapeId="10525" r:id="rId59" name="Scroll Bar 285">
              <controlPr defaultSize="0" autoPict="0">
                <anchor moveWithCells="1">
                  <from>
                    <xdr:col>6</xdr:col>
                    <xdr:colOff>9525</xdr:colOff>
                    <xdr:row>62</xdr:row>
                    <xdr:rowOff>9525</xdr:rowOff>
                  </from>
                  <to>
                    <xdr:col>6</xdr:col>
                    <xdr:colOff>895350</xdr:colOff>
                    <xdr:row>62</xdr:row>
                    <xdr:rowOff>180975</xdr:rowOff>
                  </to>
                </anchor>
              </controlPr>
            </control>
          </mc:Choice>
        </mc:AlternateContent>
        <mc:AlternateContent xmlns:mc="http://schemas.openxmlformats.org/markup-compatibility/2006">
          <mc:Choice Requires="x14">
            <control shapeId="10526" r:id="rId60" name="Scroll Bar 286">
              <controlPr defaultSize="0" autoPict="0">
                <anchor moveWithCells="1">
                  <from>
                    <xdr:col>6</xdr:col>
                    <xdr:colOff>9525</xdr:colOff>
                    <xdr:row>63</xdr:row>
                    <xdr:rowOff>9525</xdr:rowOff>
                  </from>
                  <to>
                    <xdr:col>6</xdr:col>
                    <xdr:colOff>895350</xdr:colOff>
                    <xdr:row>63</xdr:row>
                    <xdr:rowOff>180975</xdr:rowOff>
                  </to>
                </anchor>
              </controlPr>
            </control>
          </mc:Choice>
        </mc:AlternateContent>
        <mc:AlternateContent xmlns:mc="http://schemas.openxmlformats.org/markup-compatibility/2006">
          <mc:Choice Requires="x14">
            <control shapeId="10527" r:id="rId61" name="Scroll Bar 287">
              <controlPr defaultSize="0" autoPict="0">
                <anchor moveWithCells="1">
                  <from>
                    <xdr:col>6</xdr:col>
                    <xdr:colOff>9525</xdr:colOff>
                    <xdr:row>65</xdr:row>
                    <xdr:rowOff>9525</xdr:rowOff>
                  </from>
                  <to>
                    <xdr:col>6</xdr:col>
                    <xdr:colOff>895350</xdr:colOff>
                    <xdr:row>65</xdr:row>
                    <xdr:rowOff>180975</xdr:rowOff>
                  </to>
                </anchor>
              </controlPr>
            </control>
          </mc:Choice>
        </mc:AlternateContent>
        <mc:AlternateContent xmlns:mc="http://schemas.openxmlformats.org/markup-compatibility/2006">
          <mc:Choice Requires="x14">
            <control shapeId="10528" r:id="rId62" name="Scroll Bar 288">
              <controlPr defaultSize="0" autoPict="0">
                <anchor moveWithCells="1">
                  <from>
                    <xdr:col>6</xdr:col>
                    <xdr:colOff>9525</xdr:colOff>
                    <xdr:row>67</xdr:row>
                    <xdr:rowOff>9525</xdr:rowOff>
                  </from>
                  <to>
                    <xdr:col>6</xdr:col>
                    <xdr:colOff>895350</xdr:colOff>
                    <xdr:row>67</xdr:row>
                    <xdr:rowOff>180975</xdr:rowOff>
                  </to>
                </anchor>
              </controlPr>
            </control>
          </mc:Choice>
        </mc:AlternateContent>
        <mc:AlternateContent xmlns:mc="http://schemas.openxmlformats.org/markup-compatibility/2006">
          <mc:Choice Requires="x14">
            <control shapeId="10529" r:id="rId63" name="Scroll Bar 289">
              <controlPr defaultSize="0" autoPict="0">
                <anchor moveWithCells="1">
                  <from>
                    <xdr:col>3</xdr:col>
                    <xdr:colOff>9525</xdr:colOff>
                    <xdr:row>71</xdr:row>
                    <xdr:rowOff>9525</xdr:rowOff>
                  </from>
                  <to>
                    <xdr:col>3</xdr:col>
                    <xdr:colOff>895350</xdr:colOff>
                    <xdr:row>71</xdr:row>
                    <xdr:rowOff>180975</xdr:rowOff>
                  </to>
                </anchor>
              </controlPr>
            </control>
          </mc:Choice>
        </mc:AlternateContent>
        <mc:AlternateContent xmlns:mc="http://schemas.openxmlformats.org/markup-compatibility/2006">
          <mc:Choice Requires="x14">
            <control shapeId="10530" r:id="rId64" name="Scroll Bar 290">
              <controlPr defaultSize="0" autoPict="0">
                <anchor moveWithCells="1">
                  <from>
                    <xdr:col>3</xdr:col>
                    <xdr:colOff>9525</xdr:colOff>
                    <xdr:row>74</xdr:row>
                    <xdr:rowOff>9525</xdr:rowOff>
                  </from>
                  <to>
                    <xdr:col>3</xdr:col>
                    <xdr:colOff>895350</xdr:colOff>
                    <xdr:row>74</xdr:row>
                    <xdr:rowOff>180975</xdr:rowOff>
                  </to>
                </anchor>
              </controlPr>
            </control>
          </mc:Choice>
        </mc:AlternateContent>
        <mc:AlternateContent xmlns:mc="http://schemas.openxmlformats.org/markup-compatibility/2006">
          <mc:Choice Requires="x14">
            <control shapeId="10531" r:id="rId65" name="Scroll Bar 291">
              <controlPr defaultSize="0" autoPict="0">
                <anchor moveWithCells="1">
                  <from>
                    <xdr:col>3</xdr:col>
                    <xdr:colOff>9525</xdr:colOff>
                    <xdr:row>79</xdr:row>
                    <xdr:rowOff>9525</xdr:rowOff>
                  </from>
                  <to>
                    <xdr:col>3</xdr:col>
                    <xdr:colOff>895350</xdr:colOff>
                    <xdr:row>79</xdr:row>
                    <xdr:rowOff>180975</xdr:rowOff>
                  </to>
                </anchor>
              </controlPr>
            </control>
          </mc:Choice>
        </mc:AlternateContent>
        <mc:AlternateContent xmlns:mc="http://schemas.openxmlformats.org/markup-compatibility/2006">
          <mc:Choice Requires="x14">
            <control shapeId="10532" r:id="rId66" name="Scroll Bar 292">
              <controlPr defaultSize="0" autoPict="0">
                <anchor moveWithCells="1">
                  <from>
                    <xdr:col>3</xdr:col>
                    <xdr:colOff>9525</xdr:colOff>
                    <xdr:row>80</xdr:row>
                    <xdr:rowOff>9525</xdr:rowOff>
                  </from>
                  <to>
                    <xdr:col>3</xdr:col>
                    <xdr:colOff>895350</xdr:colOff>
                    <xdr:row>80</xdr:row>
                    <xdr:rowOff>180975</xdr:rowOff>
                  </to>
                </anchor>
              </controlPr>
            </control>
          </mc:Choice>
        </mc:AlternateContent>
        <mc:AlternateContent xmlns:mc="http://schemas.openxmlformats.org/markup-compatibility/2006">
          <mc:Choice Requires="x14">
            <control shapeId="10533" r:id="rId67" name="Scroll Bar 293">
              <controlPr defaultSize="0" autoPict="0">
                <anchor moveWithCells="1">
                  <from>
                    <xdr:col>3</xdr:col>
                    <xdr:colOff>9525</xdr:colOff>
                    <xdr:row>83</xdr:row>
                    <xdr:rowOff>9525</xdr:rowOff>
                  </from>
                  <to>
                    <xdr:col>3</xdr:col>
                    <xdr:colOff>895350</xdr:colOff>
                    <xdr:row>83</xdr:row>
                    <xdr:rowOff>180975</xdr:rowOff>
                  </to>
                </anchor>
              </controlPr>
            </control>
          </mc:Choice>
        </mc:AlternateContent>
        <mc:AlternateContent xmlns:mc="http://schemas.openxmlformats.org/markup-compatibility/2006">
          <mc:Choice Requires="x14">
            <control shapeId="10534" r:id="rId68" name="Scroll Bar 294">
              <controlPr locked="0" defaultSize="0" autoPict="0">
                <anchor moveWithCells="1">
                  <from>
                    <xdr:col>3</xdr:col>
                    <xdr:colOff>9525</xdr:colOff>
                    <xdr:row>73</xdr:row>
                    <xdr:rowOff>9525</xdr:rowOff>
                  </from>
                  <to>
                    <xdr:col>3</xdr:col>
                    <xdr:colOff>895350</xdr:colOff>
                    <xdr:row>73</xdr:row>
                    <xdr:rowOff>180975</xdr:rowOff>
                  </to>
                </anchor>
              </controlPr>
            </control>
          </mc:Choice>
        </mc:AlternateContent>
        <mc:AlternateContent xmlns:mc="http://schemas.openxmlformats.org/markup-compatibility/2006">
          <mc:Choice Requires="x14">
            <control shapeId="10535" r:id="rId69" name="Scroll Bar 295">
              <controlPr locked="0" defaultSize="0" autoPict="0">
                <anchor moveWithCells="1">
                  <from>
                    <xdr:col>3</xdr:col>
                    <xdr:colOff>9525</xdr:colOff>
                    <xdr:row>75</xdr:row>
                    <xdr:rowOff>9525</xdr:rowOff>
                  </from>
                  <to>
                    <xdr:col>3</xdr:col>
                    <xdr:colOff>895350</xdr:colOff>
                    <xdr:row>75</xdr:row>
                    <xdr:rowOff>180975</xdr:rowOff>
                  </to>
                </anchor>
              </controlPr>
            </control>
          </mc:Choice>
        </mc:AlternateContent>
        <mc:AlternateContent xmlns:mc="http://schemas.openxmlformats.org/markup-compatibility/2006">
          <mc:Choice Requires="x14">
            <control shapeId="10536" r:id="rId70" name="Scroll Bar 296">
              <controlPr locked="0" defaultSize="0" autoPict="0">
                <anchor moveWithCells="1">
                  <from>
                    <xdr:col>3</xdr:col>
                    <xdr:colOff>9525</xdr:colOff>
                    <xdr:row>77</xdr:row>
                    <xdr:rowOff>9525</xdr:rowOff>
                  </from>
                  <to>
                    <xdr:col>3</xdr:col>
                    <xdr:colOff>895350</xdr:colOff>
                    <xdr:row>77</xdr:row>
                    <xdr:rowOff>180975</xdr:rowOff>
                  </to>
                </anchor>
              </controlPr>
            </control>
          </mc:Choice>
        </mc:AlternateContent>
        <mc:AlternateContent xmlns:mc="http://schemas.openxmlformats.org/markup-compatibility/2006">
          <mc:Choice Requires="x14">
            <control shapeId="10537" r:id="rId71" name="Scroll Bar 297">
              <controlPr defaultSize="0" autoPict="0">
                <anchor moveWithCells="1">
                  <from>
                    <xdr:col>6</xdr:col>
                    <xdr:colOff>9525</xdr:colOff>
                    <xdr:row>71</xdr:row>
                    <xdr:rowOff>9525</xdr:rowOff>
                  </from>
                  <to>
                    <xdr:col>6</xdr:col>
                    <xdr:colOff>895350</xdr:colOff>
                    <xdr:row>71</xdr:row>
                    <xdr:rowOff>180975</xdr:rowOff>
                  </to>
                </anchor>
              </controlPr>
            </control>
          </mc:Choice>
        </mc:AlternateContent>
        <mc:AlternateContent xmlns:mc="http://schemas.openxmlformats.org/markup-compatibility/2006">
          <mc:Choice Requires="x14">
            <control shapeId="10538" r:id="rId72" name="Scroll Bar 298">
              <controlPr defaultSize="0" autoPict="0">
                <anchor moveWithCells="1">
                  <from>
                    <xdr:col>6</xdr:col>
                    <xdr:colOff>9525</xdr:colOff>
                    <xdr:row>73</xdr:row>
                    <xdr:rowOff>9525</xdr:rowOff>
                  </from>
                  <to>
                    <xdr:col>6</xdr:col>
                    <xdr:colOff>895350</xdr:colOff>
                    <xdr:row>73</xdr:row>
                    <xdr:rowOff>180975</xdr:rowOff>
                  </to>
                </anchor>
              </controlPr>
            </control>
          </mc:Choice>
        </mc:AlternateContent>
        <mc:AlternateContent xmlns:mc="http://schemas.openxmlformats.org/markup-compatibility/2006">
          <mc:Choice Requires="x14">
            <control shapeId="10539" r:id="rId73" name="Scroll Bar 299">
              <controlPr defaultSize="0" autoPict="0">
                <anchor moveWithCells="1">
                  <from>
                    <xdr:col>6</xdr:col>
                    <xdr:colOff>9525</xdr:colOff>
                    <xdr:row>74</xdr:row>
                    <xdr:rowOff>9525</xdr:rowOff>
                  </from>
                  <to>
                    <xdr:col>6</xdr:col>
                    <xdr:colOff>895350</xdr:colOff>
                    <xdr:row>74</xdr:row>
                    <xdr:rowOff>180975</xdr:rowOff>
                  </to>
                </anchor>
              </controlPr>
            </control>
          </mc:Choice>
        </mc:AlternateContent>
        <mc:AlternateContent xmlns:mc="http://schemas.openxmlformats.org/markup-compatibility/2006">
          <mc:Choice Requires="x14">
            <control shapeId="10540" r:id="rId74" name="Scroll Bar 300">
              <controlPr defaultSize="0" autoPict="0">
                <anchor moveWithCells="1">
                  <from>
                    <xdr:col>6</xdr:col>
                    <xdr:colOff>9525</xdr:colOff>
                    <xdr:row>75</xdr:row>
                    <xdr:rowOff>9525</xdr:rowOff>
                  </from>
                  <to>
                    <xdr:col>6</xdr:col>
                    <xdr:colOff>895350</xdr:colOff>
                    <xdr:row>75</xdr:row>
                    <xdr:rowOff>180975</xdr:rowOff>
                  </to>
                </anchor>
              </controlPr>
            </control>
          </mc:Choice>
        </mc:AlternateContent>
        <mc:AlternateContent xmlns:mc="http://schemas.openxmlformats.org/markup-compatibility/2006">
          <mc:Choice Requires="x14">
            <control shapeId="10541" r:id="rId75" name="Scroll Bar 301">
              <controlPr defaultSize="0" autoPict="0">
                <anchor moveWithCells="1">
                  <from>
                    <xdr:col>6</xdr:col>
                    <xdr:colOff>9525</xdr:colOff>
                    <xdr:row>76</xdr:row>
                    <xdr:rowOff>9525</xdr:rowOff>
                  </from>
                  <to>
                    <xdr:col>6</xdr:col>
                    <xdr:colOff>895350</xdr:colOff>
                    <xdr:row>76</xdr:row>
                    <xdr:rowOff>180975</xdr:rowOff>
                  </to>
                </anchor>
              </controlPr>
            </control>
          </mc:Choice>
        </mc:AlternateContent>
        <mc:AlternateContent xmlns:mc="http://schemas.openxmlformats.org/markup-compatibility/2006">
          <mc:Choice Requires="x14">
            <control shapeId="10542" r:id="rId76" name="Scroll Bar 302">
              <controlPr defaultSize="0" autoPict="0">
                <anchor moveWithCells="1">
                  <from>
                    <xdr:col>6</xdr:col>
                    <xdr:colOff>9525</xdr:colOff>
                    <xdr:row>77</xdr:row>
                    <xdr:rowOff>9525</xdr:rowOff>
                  </from>
                  <to>
                    <xdr:col>6</xdr:col>
                    <xdr:colOff>895350</xdr:colOff>
                    <xdr:row>77</xdr:row>
                    <xdr:rowOff>180975</xdr:rowOff>
                  </to>
                </anchor>
              </controlPr>
            </control>
          </mc:Choice>
        </mc:AlternateContent>
        <mc:AlternateContent xmlns:mc="http://schemas.openxmlformats.org/markup-compatibility/2006">
          <mc:Choice Requires="x14">
            <control shapeId="10543" r:id="rId77" name="Scroll Bar 303">
              <controlPr defaultSize="0" autoPict="0">
                <anchor moveWithCells="1">
                  <from>
                    <xdr:col>6</xdr:col>
                    <xdr:colOff>9525</xdr:colOff>
                    <xdr:row>79</xdr:row>
                    <xdr:rowOff>9525</xdr:rowOff>
                  </from>
                  <to>
                    <xdr:col>6</xdr:col>
                    <xdr:colOff>895350</xdr:colOff>
                    <xdr:row>79</xdr:row>
                    <xdr:rowOff>180975</xdr:rowOff>
                  </to>
                </anchor>
              </controlPr>
            </control>
          </mc:Choice>
        </mc:AlternateContent>
        <mc:AlternateContent xmlns:mc="http://schemas.openxmlformats.org/markup-compatibility/2006">
          <mc:Choice Requires="x14">
            <control shapeId="10544" r:id="rId78" name="Scroll Bar 304">
              <controlPr defaultSize="0" autoPict="0">
                <anchor moveWithCells="1">
                  <from>
                    <xdr:col>6</xdr:col>
                    <xdr:colOff>9525</xdr:colOff>
                    <xdr:row>80</xdr:row>
                    <xdr:rowOff>9525</xdr:rowOff>
                  </from>
                  <to>
                    <xdr:col>6</xdr:col>
                    <xdr:colOff>895350</xdr:colOff>
                    <xdr:row>80</xdr:row>
                    <xdr:rowOff>180975</xdr:rowOff>
                  </to>
                </anchor>
              </controlPr>
            </control>
          </mc:Choice>
        </mc:AlternateContent>
        <mc:AlternateContent xmlns:mc="http://schemas.openxmlformats.org/markup-compatibility/2006">
          <mc:Choice Requires="x14">
            <control shapeId="10545" r:id="rId79" name="Scroll Bar 305">
              <controlPr defaultSize="0" autoPict="0">
                <anchor moveWithCells="1">
                  <from>
                    <xdr:col>6</xdr:col>
                    <xdr:colOff>9525</xdr:colOff>
                    <xdr:row>83</xdr:row>
                    <xdr:rowOff>9525</xdr:rowOff>
                  </from>
                  <to>
                    <xdr:col>6</xdr:col>
                    <xdr:colOff>895350</xdr:colOff>
                    <xdr:row>83</xdr:row>
                    <xdr:rowOff>180975</xdr:rowOff>
                  </to>
                </anchor>
              </controlPr>
            </control>
          </mc:Choice>
        </mc:AlternateContent>
        <mc:AlternateContent xmlns:mc="http://schemas.openxmlformats.org/markup-compatibility/2006">
          <mc:Choice Requires="x14">
            <control shapeId="10546" r:id="rId80" name="Scroll Bar 306">
              <controlPr defaultSize="0" autoPict="0">
                <anchor moveWithCells="1">
                  <from>
                    <xdr:col>6</xdr:col>
                    <xdr:colOff>9525</xdr:colOff>
                    <xdr:row>84</xdr:row>
                    <xdr:rowOff>9525</xdr:rowOff>
                  </from>
                  <to>
                    <xdr:col>6</xdr:col>
                    <xdr:colOff>895350</xdr:colOff>
                    <xdr:row>84</xdr:row>
                    <xdr:rowOff>180975</xdr:rowOff>
                  </to>
                </anchor>
              </controlPr>
            </control>
          </mc:Choice>
        </mc:AlternateContent>
        <mc:AlternateContent xmlns:mc="http://schemas.openxmlformats.org/markup-compatibility/2006">
          <mc:Choice Requires="x14">
            <control shapeId="10547" r:id="rId81" name="Scroll Bar 307">
              <controlPr defaultSize="0" autoPict="0">
                <anchor moveWithCells="1">
                  <from>
                    <xdr:col>6</xdr:col>
                    <xdr:colOff>9525</xdr:colOff>
                    <xdr:row>81</xdr:row>
                    <xdr:rowOff>9525</xdr:rowOff>
                  </from>
                  <to>
                    <xdr:col>6</xdr:col>
                    <xdr:colOff>895350</xdr:colOff>
                    <xdr:row>81</xdr:row>
                    <xdr:rowOff>180975</xdr:rowOff>
                  </to>
                </anchor>
              </controlPr>
            </control>
          </mc:Choice>
        </mc:AlternateContent>
        <mc:AlternateContent xmlns:mc="http://schemas.openxmlformats.org/markup-compatibility/2006">
          <mc:Choice Requires="x14">
            <control shapeId="10548" r:id="rId82" name="Scroll Bar 308">
              <controlPr defaultSize="0" autoPict="0">
                <anchor moveWithCells="1">
                  <from>
                    <xdr:col>3</xdr:col>
                    <xdr:colOff>9525</xdr:colOff>
                    <xdr:row>88</xdr:row>
                    <xdr:rowOff>9525</xdr:rowOff>
                  </from>
                  <to>
                    <xdr:col>3</xdr:col>
                    <xdr:colOff>895350</xdr:colOff>
                    <xdr:row>88</xdr:row>
                    <xdr:rowOff>180975</xdr:rowOff>
                  </to>
                </anchor>
              </controlPr>
            </control>
          </mc:Choice>
        </mc:AlternateContent>
        <mc:AlternateContent xmlns:mc="http://schemas.openxmlformats.org/markup-compatibility/2006">
          <mc:Choice Requires="x14">
            <control shapeId="10549" r:id="rId83" name="Scroll Bar 309">
              <controlPr defaultSize="0" autoPict="0">
                <anchor moveWithCells="1">
                  <from>
                    <xdr:col>3</xdr:col>
                    <xdr:colOff>9525</xdr:colOff>
                    <xdr:row>89</xdr:row>
                    <xdr:rowOff>9525</xdr:rowOff>
                  </from>
                  <to>
                    <xdr:col>3</xdr:col>
                    <xdr:colOff>895350</xdr:colOff>
                    <xdr:row>89</xdr:row>
                    <xdr:rowOff>180975</xdr:rowOff>
                  </to>
                </anchor>
              </controlPr>
            </control>
          </mc:Choice>
        </mc:AlternateContent>
        <mc:AlternateContent xmlns:mc="http://schemas.openxmlformats.org/markup-compatibility/2006">
          <mc:Choice Requires="x14">
            <control shapeId="10550" r:id="rId84" name="Scroll Bar 310">
              <controlPr defaultSize="0" autoPict="0">
                <anchor moveWithCells="1">
                  <from>
                    <xdr:col>3</xdr:col>
                    <xdr:colOff>9525</xdr:colOff>
                    <xdr:row>93</xdr:row>
                    <xdr:rowOff>9525</xdr:rowOff>
                  </from>
                  <to>
                    <xdr:col>3</xdr:col>
                    <xdr:colOff>895350</xdr:colOff>
                    <xdr:row>93</xdr:row>
                    <xdr:rowOff>180975</xdr:rowOff>
                  </to>
                </anchor>
              </controlPr>
            </control>
          </mc:Choice>
        </mc:AlternateContent>
        <mc:AlternateContent xmlns:mc="http://schemas.openxmlformats.org/markup-compatibility/2006">
          <mc:Choice Requires="x14">
            <control shapeId="10551" r:id="rId85" name="Scroll Bar 311">
              <controlPr defaultSize="0" autoPict="0">
                <anchor moveWithCells="1">
                  <from>
                    <xdr:col>3</xdr:col>
                    <xdr:colOff>9525</xdr:colOff>
                    <xdr:row>94</xdr:row>
                    <xdr:rowOff>9525</xdr:rowOff>
                  </from>
                  <to>
                    <xdr:col>3</xdr:col>
                    <xdr:colOff>895350</xdr:colOff>
                    <xdr:row>94</xdr:row>
                    <xdr:rowOff>180975</xdr:rowOff>
                  </to>
                </anchor>
              </controlPr>
            </control>
          </mc:Choice>
        </mc:AlternateContent>
        <mc:AlternateContent xmlns:mc="http://schemas.openxmlformats.org/markup-compatibility/2006">
          <mc:Choice Requires="x14">
            <control shapeId="10552" r:id="rId86" name="Scroll Bar 312">
              <controlPr defaultSize="0" autoPict="0">
                <anchor moveWithCells="1">
                  <from>
                    <xdr:col>3</xdr:col>
                    <xdr:colOff>9525</xdr:colOff>
                    <xdr:row>95</xdr:row>
                    <xdr:rowOff>9525</xdr:rowOff>
                  </from>
                  <to>
                    <xdr:col>3</xdr:col>
                    <xdr:colOff>895350</xdr:colOff>
                    <xdr:row>95</xdr:row>
                    <xdr:rowOff>180975</xdr:rowOff>
                  </to>
                </anchor>
              </controlPr>
            </control>
          </mc:Choice>
        </mc:AlternateContent>
        <mc:AlternateContent xmlns:mc="http://schemas.openxmlformats.org/markup-compatibility/2006">
          <mc:Choice Requires="x14">
            <control shapeId="10553" r:id="rId87" name="Scroll Bar 313">
              <controlPr defaultSize="0" autoPict="0">
                <anchor moveWithCells="1">
                  <from>
                    <xdr:col>3</xdr:col>
                    <xdr:colOff>9525</xdr:colOff>
                    <xdr:row>101</xdr:row>
                    <xdr:rowOff>9525</xdr:rowOff>
                  </from>
                  <to>
                    <xdr:col>3</xdr:col>
                    <xdr:colOff>895350</xdr:colOff>
                    <xdr:row>101</xdr:row>
                    <xdr:rowOff>180975</xdr:rowOff>
                  </to>
                </anchor>
              </controlPr>
            </control>
          </mc:Choice>
        </mc:AlternateContent>
        <mc:AlternateContent xmlns:mc="http://schemas.openxmlformats.org/markup-compatibility/2006">
          <mc:Choice Requires="x14">
            <control shapeId="10554" r:id="rId88" name="Scroll Bar 314">
              <controlPr locked="0" defaultSize="0" autoPict="0">
                <anchor moveWithCells="1">
                  <from>
                    <xdr:col>3</xdr:col>
                    <xdr:colOff>9525</xdr:colOff>
                    <xdr:row>91</xdr:row>
                    <xdr:rowOff>9525</xdr:rowOff>
                  </from>
                  <to>
                    <xdr:col>3</xdr:col>
                    <xdr:colOff>895350</xdr:colOff>
                    <xdr:row>91</xdr:row>
                    <xdr:rowOff>180975</xdr:rowOff>
                  </to>
                </anchor>
              </controlPr>
            </control>
          </mc:Choice>
        </mc:AlternateContent>
        <mc:AlternateContent xmlns:mc="http://schemas.openxmlformats.org/markup-compatibility/2006">
          <mc:Choice Requires="x14">
            <control shapeId="10555" r:id="rId89" name="Scroll Bar 315">
              <controlPr locked="0" defaultSize="0" autoPict="0">
                <anchor moveWithCells="1">
                  <from>
                    <xdr:col>3</xdr:col>
                    <xdr:colOff>9525</xdr:colOff>
                    <xdr:row>97</xdr:row>
                    <xdr:rowOff>9525</xdr:rowOff>
                  </from>
                  <to>
                    <xdr:col>3</xdr:col>
                    <xdr:colOff>895350</xdr:colOff>
                    <xdr:row>97</xdr:row>
                    <xdr:rowOff>180975</xdr:rowOff>
                  </to>
                </anchor>
              </controlPr>
            </control>
          </mc:Choice>
        </mc:AlternateContent>
        <mc:AlternateContent xmlns:mc="http://schemas.openxmlformats.org/markup-compatibility/2006">
          <mc:Choice Requires="x14">
            <control shapeId="10556" r:id="rId90" name="Scroll Bar 316">
              <controlPr locked="0" defaultSize="0" autoPict="0">
                <anchor moveWithCells="1">
                  <from>
                    <xdr:col>3</xdr:col>
                    <xdr:colOff>9525</xdr:colOff>
                    <xdr:row>98</xdr:row>
                    <xdr:rowOff>9525</xdr:rowOff>
                  </from>
                  <to>
                    <xdr:col>3</xdr:col>
                    <xdr:colOff>895350</xdr:colOff>
                    <xdr:row>98</xdr:row>
                    <xdr:rowOff>180975</xdr:rowOff>
                  </to>
                </anchor>
              </controlPr>
            </control>
          </mc:Choice>
        </mc:AlternateContent>
        <mc:AlternateContent xmlns:mc="http://schemas.openxmlformats.org/markup-compatibility/2006">
          <mc:Choice Requires="x14">
            <control shapeId="10557" r:id="rId91" name="Scroll Bar 317">
              <controlPr locked="0" defaultSize="0" autoPict="0">
                <anchor moveWithCells="1">
                  <from>
                    <xdr:col>3</xdr:col>
                    <xdr:colOff>9525</xdr:colOff>
                    <xdr:row>99</xdr:row>
                    <xdr:rowOff>9525</xdr:rowOff>
                  </from>
                  <to>
                    <xdr:col>3</xdr:col>
                    <xdr:colOff>895350</xdr:colOff>
                    <xdr:row>99</xdr:row>
                    <xdr:rowOff>180975</xdr:rowOff>
                  </to>
                </anchor>
              </controlPr>
            </control>
          </mc:Choice>
        </mc:AlternateContent>
        <mc:AlternateContent xmlns:mc="http://schemas.openxmlformats.org/markup-compatibility/2006">
          <mc:Choice Requires="x14">
            <control shapeId="10558" r:id="rId92" name="Scroll Bar 318">
              <controlPr defaultSize="0" autoPict="0">
                <anchor moveWithCells="1">
                  <from>
                    <xdr:col>6</xdr:col>
                    <xdr:colOff>9525</xdr:colOff>
                    <xdr:row>88</xdr:row>
                    <xdr:rowOff>9525</xdr:rowOff>
                  </from>
                  <to>
                    <xdr:col>6</xdr:col>
                    <xdr:colOff>895350</xdr:colOff>
                    <xdr:row>88</xdr:row>
                    <xdr:rowOff>180975</xdr:rowOff>
                  </to>
                </anchor>
              </controlPr>
            </control>
          </mc:Choice>
        </mc:AlternateContent>
        <mc:AlternateContent xmlns:mc="http://schemas.openxmlformats.org/markup-compatibility/2006">
          <mc:Choice Requires="x14">
            <control shapeId="10559" r:id="rId93" name="Scroll Bar 319">
              <controlPr defaultSize="0" autoPict="0">
                <anchor moveWithCells="1">
                  <from>
                    <xdr:col>6</xdr:col>
                    <xdr:colOff>9525</xdr:colOff>
                    <xdr:row>89</xdr:row>
                    <xdr:rowOff>9525</xdr:rowOff>
                  </from>
                  <to>
                    <xdr:col>6</xdr:col>
                    <xdr:colOff>895350</xdr:colOff>
                    <xdr:row>89</xdr:row>
                    <xdr:rowOff>180975</xdr:rowOff>
                  </to>
                </anchor>
              </controlPr>
            </control>
          </mc:Choice>
        </mc:AlternateContent>
        <mc:AlternateContent xmlns:mc="http://schemas.openxmlformats.org/markup-compatibility/2006">
          <mc:Choice Requires="x14">
            <control shapeId="10560" r:id="rId94" name="Scroll Bar 320">
              <controlPr defaultSize="0" autoPict="0">
                <anchor moveWithCells="1">
                  <from>
                    <xdr:col>6</xdr:col>
                    <xdr:colOff>9525</xdr:colOff>
                    <xdr:row>91</xdr:row>
                    <xdr:rowOff>9525</xdr:rowOff>
                  </from>
                  <to>
                    <xdr:col>6</xdr:col>
                    <xdr:colOff>895350</xdr:colOff>
                    <xdr:row>91</xdr:row>
                    <xdr:rowOff>180975</xdr:rowOff>
                  </to>
                </anchor>
              </controlPr>
            </control>
          </mc:Choice>
        </mc:AlternateContent>
        <mc:AlternateContent xmlns:mc="http://schemas.openxmlformats.org/markup-compatibility/2006">
          <mc:Choice Requires="x14">
            <control shapeId="10561" r:id="rId95" name="Scroll Bar 321">
              <controlPr defaultSize="0" autoPict="0">
                <anchor moveWithCells="1">
                  <from>
                    <xdr:col>6</xdr:col>
                    <xdr:colOff>9525</xdr:colOff>
                    <xdr:row>93</xdr:row>
                    <xdr:rowOff>9525</xdr:rowOff>
                  </from>
                  <to>
                    <xdr:col>6</xdr:col>
                    <xdr:colOff>895350</xdr:colOff>
                    <xdr:row>93</xdr:row>
                    <xdr:rowOff>180975</xdr:rowOff>
                  </to>
                </anchor>
              </controlPr>
            </control>
          </mc:Choice>
        </mc:AlternateContent>
        <mc:AlternateContent xmlns:mc="http://schemas.openxmlformats.org/markup-compatibility/2006">
          <mc:Choice Requires="x14">
            <control shapeId="10562" r:id="rId96" name="Scroll Bar 322">
              <controlPr defaultSize="0" autoPict="0">
                <anchor moveWithCells="1">
                  <from>
                    <xdr:col>6</xdr:col>
                    <xdr:colOff>9525</xdr:colOff>
                    <xdr:row>94</xdr:row>
                    <xdr:rowOff>9525</xdr:rowOff>
                  </from>
                  <to>
                    <xdr:col>6</xdr:col>
                    <xdr:colOff>895350</xdr:colOff>
                    <xdr:row>94</xdr:row>
                    <xdr:rowOff>180975</xdr:rowOff>
                  </to>
                </anchor>
              </controlPr>
            </control>
          </mc:Choice>
        </mc:AlternateContent>
        <mc:AlternateContent xmlns:mc="http://schemas.openxmlformats.org/markup-compatibility/2006">
          <mc:Choice Requires="x14">
            <control shapeId="10563" r:id="rId97" name="Scroll Bar 323">
              <controlPr defaultSize="0" autoPict="0">
                <anchor moveWithCells="1">
                  <from>
                    <xdr:col>6</xdr:col>
                    <xdr:colOff>9525</xdr:colOff>
                    <xdr:row>95</xdr:row>
                    <xdr:rowOff>9525</xdr:rowOff>
                  </from>
                  <to>
                    <xdr:col>6</xdr:col>
                    <xdr:colOff>895350</xdr:colOff>
                    <xdr:row>95</xdr:row>
                    <xdr:rowOff>180975</xdr:rowOff>
                  </to>
                </anchor>
              </controlPr>
            </control>
          </mc:Choice>
        </mc:AlternateContent>
        <mc:AlternateContent xmlns:mc="http://schemas.openxmlformats.org/markup-compatibility/2006">
          <mc:Choice Requires="x14">
            <control shapeId="10564" r:id="rId98" name="Scroll Bar 324">
              <controlPr defaultSize="0" autoPict="0">
                <anchor moveWithCells="1">
                  <from>
                    <xdr:col>6</xdr:col>
                    <xdr:colOff>9525</xdr:colOff>
                    <xdr:row>97</xdr:row>
                    <xdr:rowOff>9525</xdr:rowOff>
                  </from>
                  <to>
                    <xdr:col>6</xdr:col>
                    <xdr:colOff>895350</xdr:colOff>
                    <xdr:row>97</xdr:row>
                    <xdr:rowOff>180975</xdr:rowOff>
                  </to>
                </anchor>
              </controlPr>
            </control>
          </mc:Choice>
        </mc:AlternateContent>
        <mc:AlternateContent xmlns:mc="http://schemas.openxmlformats.org/markup-compatibility/2006">
          <mc:Choice Requires="x14">
            <control shapeId="10565" r:id="rId99" name="Scroll Bar 325">
              <controlPr defaultSize="0" autoPict="0">
                <anchor moveWithCells="1">
                  <from>
                    <xdr:col>6</xdr:col>
                    <xdr:colOff>9525</xdr:colOff>
                    <xdr:row>98</xdr:row>
                    <xdr:rowOff>9525</xdr:rowOff>
                  </from>
                  <to>
                    <xdr:col>6</xdr:col>
                    <xdr:colOff>895350</xdr:colOff>
                    <xdr:row>98</xdr:row>
                    <xdr:rowOff>180975</xdr:rowOff>
                  </to>
                </anchor>
              </controlPr>
            </control>
          </mc:Choice>
        </mc:AlternateContent>
        <mc:AlternateContent xmlns:mc="http://schemas.openxmlformats.org/markup-compatibility/2006">
          <mc:Choice Requires="x14">
            <control shapeId="10566" r:id="rId100" name="Scroll Bar 326">
              <controlPr defaultSize="0" autoPict="0">
                <anchor moveWithCells="1">
                  <from>
                    <xdr:col>6</xdr:col>
                    <xdr:colOff>9525</xdr:colOff>
                    <xdr:row>102</xdr:row>
                    <xdr:rowOff>9525</xdr:rowOff>
                  </from>
                  <to>
                    <xdr:col>6</xdr:col>
                    <xdr:colOff>895350</xdr:colOff>
                    <xdr:row>102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Z43"/>
  <sheetViews>
    <sheetView showGridLines="0" showRowColHeaders="0" showRuler="0" view="pageLayout" topLeftCell="A2" zoomScaleNormal="100" workbookViewId="0">
      <selection activeCell="E8" sqref="E8:T8"/>
    </sheetView>
  </sheetViews>
  <sheetFormatPr defaultColWidth="0" defaultRowHeight="0" customHeight="1" zeroHeight="1" x14ac:dyDescent="0.25"/>
  <cols>
    <col min="1" max="1" width="2.5703125" style="251" customWidth="1"/>
    <col min="2" max="2" width="0.7109375" style="302" customWidth="1"/>
    <col min="3" max="3" width="9" style="302" bestFit="1" customWidth="1"/>
    <col min="4" max="4" width="0.7109375" style="302" customWidth="1"/>
    <col min="5" max="5" width="5.85546875" style="302" bestFit="1" customWidth="1"/>
    <col min="6" max="6" width="0.7109375" style="302" customWidth="1"/>
    <col min="7" max="7" width="6.42578125" style="302" bestFit="1" customWidth="1"/>
    <col min="8" max="8" width="0.7109375" style="302" customWidth="1"/>
    <col min="9" max="9" width="7.28515625" style="302" bestFit="1" customWidth="1"/>
    <col min="10" max="10" width="0.7109375" style="302" customWidth="1"/>
    <col min="11" max="11" width="6.7109375" style="303" customWidth="1"/>
    <col min="12" max="12" width="30.85546875" style="239" customWidth="1"/>
    <col min="13" max="14" width="3.140625" style="302" customWidth="1"/>
    <col min="15" max="15" width="3.85546875" style="239" customWidth="1"/>
    <col min="16" max="17" width="3.140625" style="302" customWidth="1"/>
    <col min="18" max="18" width="3.85546875" style="239" customWidth="1"/>
    <col min="19" max="19" width="3.140625" style="302" customWidth="1"/>
    <col min="20" max="20" width="2.42578125" style="302" customWidth="1"/>
    <col min="21" max="21" width="0.5703125" style="306" customWidth="1"/>
    <col min="22" max="26" width="0" style="239" hidden="1" customWidth="1"/>
    <col min="27" max="31" width="9.140625" style="239" hidden="1" customWidth="1"/>
    <col min="32" max="16384" width="9.140625" style="239" hidden="1"/>
  </cols>
  <sheetData>
    <row r="1" spans="1:21" ht="0" hidden="1" customHeight="1" x14ac:dyDescent="0.25">
      <c r="G1" s="971"/>
      <c r="H1" s="972"/>
      <c r="I1" s="972"/>
      <c r="J1" s="972"/>
      <c r="K1" s="973"/>
    </row>
    <row r="2" spans="1:21" s="266" customFormat="1" ht="21.75" customHeight="1" x14ac:dyDescent="0.25">
      <c r="A2" s="262"/>
      <c r="B2" s="263"/>
      <c r="C2" s="1243" t="s">
        <v>804</v>
      </c>
      <c r="D2" s="1243"/>
      <c r="E2" s="1243"/>
      <c r="F2" s="1243"/>
      <c r="G2" s="1243"/>
      <c r="H2" s="1243"/>
      <c r="I2" s="1243"/>
      <c r="J2" s="1243"/>
      <c r="K2" s="1243"/>
      <c r="L2" s="1243"/>
      <c r="M2" s="1243"/>
      <c r="N2" s="1243"/>
      <c r="O2" s="1243"/>
      <c r="P2" s="1243"/>
      <c r="Q2" s="1243"/>
      <c r="R2" s="1243"/>
      <c r="S2" s="1243"/>
      <c r="T2" s="1244"/>
      <c r="U2" s="307"/>
    </row>
    <row r="3" spans="1:21" ht="11.45" customHeight="1" x14ac:dyDescent="0.25">
      <c r="B3" s="251"/>
      <c r="C3" s="1245"/>
      <c r="D3" s="1245"/>
      <c r="E3" s="1245"/>
      <c r="F3" s="1245"/>
      <c r="G3" s="1245"/>
      <c r="H3" s="1245"/>
      <c r="I3" s="1245"/>
      <c r="J3" s="1245"/>
      <c r="K3" s="1245"/>
      <c r="L3" s="261"/>
      <c r="M3" s="261"/>
      <c r="N3" s="261"/>
      <c r="O3" s="1009"/>
      <c r="P3" s="261"/>
      <c r="Q3" s="261"/>
      <c r="R3" s="1009"/>
      <c r="S3" s="1245"/>
      <c r="T3" s="1245"/>
      <c r="U3" s="1245"/>
    </row>
    <row r="4" spans="1:21" s="1215" customFormat="1" ht="35.25" customHeight="1" x14ac:dyDescent="0.25">
      <c r="A4" s="251"/>
      <c r="B4" s="251"/>
      <c r="C4" s="1215" t="s">
        <v>808</v>
      </c>
    </row>
    <row r="5" spans="1:21" s="1045" customFormat="1" ht="12.75" customHeight="1" thickBot="1" x14ac:dyDescent="0.3">
      <c r="A5" s="251"/>
      <c r="B5" s="251"/>
    </row>
    <row r="6" spans="1:21" ht="11.45" customHeight="1" x14ac:dyDescent="0.25">
      <c r="B6" s="267"/>
      <c r="C6" s="1246" t="s">
        <v>424</v>
      </c>
      <c r="D6" s="1247"/>
      <c r="E6" s="1247"/>
      <c r="F6" s="1247"/>
      <c r="G6" s="1247"/>
      <c r="H6" s="304"/>
      <c r="I6" s="304"/>
      <c r="J6" s="304"/>
      <c r="K6" s="304"/>
      <c r="L6" s="1247" t="str">
        <f>'Invulscherm 1 - Weging'!D6</f>
        <v>U heeft nog geen wijzigingen in dit thema doorgevoerd</v>
      </c>
      <c r="M6" s="1247"/>
      <c r="N6" s="1247"/>
      <c r="O6" s="1247"/>
      <c r="P6" s="1247"/>
      <c r="Q6" s="1247"/>
      <c r="R6" s="1247"/>
      <c r="S6" s="1247"/>
      <c r="T6" s="1248"/>
      <c r="U6" s="1252"/>
    </row>
    <row r="7" spans="1:21" s="274" customFormat="1" ht="10.7" customHeight="1" thickBot="1" x14ac:dyDescent="0.25">
      <c r="A7" s="270"/>
      <c r="B7" s="271"/>
      <c r="C7" s="1249"/>
      <c r="D7" s="1250"/>
      <c r="E7" s="1250"/>
      <c r="F7" s="1250"/>
      <c r="G7" s="1250"/>
      <c r="H7" s="305"/>
      <c r="I7" s="305"/>
      <c r="J7" s="305"/>
      <c r="K7" s="305"/>
      <c r="L7" s="1250"/>
      <c r="M7" s="1250"/>
      <c r="N7" s="1250"/>
      <c r="O7" s="1250"/>
      <c r="P7" s="1250"/>
      <c r="Q7" s="1250"/>
      <c r="R7" s="1250"/>
      <c r="S7" s="1250"/>
      <c r="T7" s="1251"/>
      <c r="U7" s="1252"/>
    </row>
    <row r="8" spans="1:21" s="274" customFormat="1" ht="56.85" customHeight="1" x14ac:dyDescent="0.2">
      <c r="A8" s="270"/>
      <c r="B8" s="275"/>
      <c r="C8" s="1041" t="s">
        <v>805</v>
      </c>
      <c r="D8" s="1039"/>
      <c r="E8" s="1463" t="s">
        <v>803</v>
      </c>
      <c r="F8" s="1464"/>
      <c r="G8" s="1464"/>
      <c r="H8" s="1464"/>
      <c r="I8" s="1464"/>
      <c r="J8" s="1464"/>
      <c r="K8" s="1464"/>
      <c r="L8" s="1464"/>
      <c r="M8" s="1464"/>
      <c r="N8" s="1464"/>
      <c r="O8" s="1464"/>
      <c r="P8" s="1464"/>
      <c r="Q8" s="1464"/>
      <c r="R8" s="1464"/>
      <c r="S8" s="1464"/>
      <c r="T8" s="1465"/>
      <c r="U8" s="277"/>
    </row>
    <row r="9" spans="1:21" s="274" customFormat="1" ht="56.85" customHeight="1" x14ac:dyDescent="0.2">
      <c r="A9" s="270"/>
      <c r="B9" s="275"/>
      <c r="C9" s="1042" t="s">
        <v>806</v>
      </c>
      <c r="D9" s="1040"/>
      <c r="E9" s="1466" t="s">
        <v>803</v>
      </c>
      <c r="F9" s="1467"/>
      <c r="G9" s="1467"/>
      <c r="H9" s="1467"/>
      <c r="I9" s="1467"/>
      <c r="J9" s="1467"/>
      <c r="K9" s="1467"/>
      <c r="L9" s="1467"/>
      <c r="M9" s="1467"/>
      <c r="N9" s="1467"/>
      <c r="O9" s="1467"/>
      <c r="P9" s="1467"/>
      <c r="Q9" s="1467"/>
      <c r="R9" s="1467"/>
      <c r="S9" s="1467"/>
      <c r="T9" s="1468"/>
      <c r="U9" s="277"/>
    </row>
    <row r="10" spans="1:21" s="274" customFormat="1" ht="56.85" customHeight="1" thickBot="1" x14ac:dyDescent="0.25">
      <c r="A10" s="270"/>
      <c r="B10" s="275"/>
      <c r="C10" s="1043" t="s">
        <v>807</v>
      </c>
      <c r="D10" s="1044"/>
      <c r="E10" s="1466" t="s">
        <v>803</v>
      </c>
      <c r="F10" s="1467"/>
      <c r="G10" s="1467"/>
      <c r="H10" s="1467"/>
      <c r="I10" s="1467"/>
      <c r="J10" s="1467"/>
      <c r="K10" s="1467"/>
      <c r="L10" s="1467"/>
      <c r="M10" s="1467"/>
      <c r="N10" s="1467"/>
      <c r="O10" s="1467"/>
      <c r="P10" s="1467"/>
      <c r="Q10" s="1467"/>
      <c r="R10" s="1467"/>
      <c r="S10" s="1467"/>
      <c r="T10" s="1468"/>
      <c r="U10" s="277"/>
    </row>
    <row r="11" spans="1:21" s="274" customFormat="1" ht="5.25" customHeight="1" thickBot="1" x14ac:dyDescent="0.25">
      <c r="A11" s="270"/>
      <c r="B11" s="275"/>
      <c r="C11" s="327"/>
      <c r="D11" s="328"/>
      <c r="E11" s="327"/>
      <c r="F11" s="328"/>
      <c r="G11" s="327"/>
      <c r="H11" s="328"/>
      <c r="I11" s="327"/>
      <c r="J11" s="275"/>
      <c r="K11" s="277"/>
      <c r="L11" s="277"/>
      <c r="M11" s="277"/>
      <c r="N11" s="277"/>
      <c r="O11" s="277"/>
      <c r="P11" s="277"/>
      <c r="Q11" s="277"/>
      <c r="R11" s="277"/>
      <c r="S11" s="277"/>
      <c r="T11" s="277"/>
      <c r="U11" s="277"/>
    </row>
    <row r="12" spans="1:21" ht="11.45" customHeight="1" x14ac:dyDescent="0.25">
      <c r="B12" s="267"/>
      <c r="C12" s="1499" t="s">
        <v>425</v>
      </c>
      <c r="D12" s="1500"/>
      <c r="E12" s="1500"/>
      <c r="F12" s="1500"/>
      <c r="G12" s="1500"/>
      <c r="H12" s="1500"/>
      <c r="I12" s="1500"/>
      <c r="J12" s="279"/>
      <c r="K12" s="279"/>
      <c r="L12" s="1254" t="str">
        <f>'Invulscherm 1 - Weging'!D30</f>
        <v>U heeft nog geen wijzigingen in dit thema doorgevoerd</v>
      </c>
      <c r="M12" s="1254"/>
      <c r="N12" s="1254"/>
      <c r="O12" s="1254"/>
      <c r="P12" s="1254"/>
      <c r="Q12" s="1254"/>
      <c r="R12" s="1254"/>
      <c r="S12" s="1254"/>
      <c r="T12" s="1255"/>
      <c r="U12" s="308"/>
    </row>
    <row r="13" spans="1:21" s="274" customFormat="1" ht="10.7" customHeight="1" thickBot="1" x14ac:dyDescent="0.25">
      <c r="A13" s="270"/>
      <c r="B13" s="271"/>
      <c r="C13" s="1501"/>
      <c r="D13" s="1502"/>
      <c r="E13" s="1502"/>
      <c r="F13" s="1502"/>
      <c r="G13" s="1502"/>
      <c r="H13" s="1502"/>
      <c r="I13" s="1502"/>
      <c r="J13" s="1205"/>
      <c r="K13" s="1205"/>
      <c r="L13" s="1521"/>
      <c r="M13" s="1521"/>
      <c r="N13" s="1521"/>
      <c r="O13" s="1521"/>
      <c r="P13" s="1521"/>
      <c r="Q13" s="1521"/>
      <c r="R13" s="1521"/>
      <c r="S13" s="1521"/>
      <c r="T13" s="1522"/>
      <c r="U13" s="308"/>
    </row>
    <row r="14" spans="1:21" s="274" customFormat="1" ht="56.85" customHeight="1" x14ac:dyDescent="0.2">
      <c r="A14" s="270"/>
      <c r="B14" s="275"/>
      <c r="C14" s="1046" t="s">
        <v>805</v>
      </c>
      <c r="D14" s="1047"/>
      <c r="E14" s="1512" t="s">
        <v>803</v>
      </c>
      <c r="F14" s="1513"/>
      <c r="G14" s="1513"/>
      <c r="H14" s="1513"/>
      <c r="I14" s="1513"/>
      <c r="J14" s="1513"/>
      <c r="K14" s="1513"/>
      <c r="L14" s="1513"/>
      <c r="M14" s="1513"/>
      <c r="N14" s="1513"/>
      <c r="O14" s="1513"/>
      <c r="P14" s="1513"/>
      <c r="Q14" s="1513"/>
      <c r="R14" s="1513"/>
      <c r="S14" s="1513"/>
      <c r="T14" s="1514"/>
      <c r="U14" s="277"/>
    </row>
    <row r="15" spans="1:21" s="274" customFormat="1" ht="56.85" customHeight="1" x14ac:dyDescent="0.2">
      <c r="A15" s="270"/>
      <c r="B15" s="275"/>
      <c r="C15" s="1048" t="s">
        <v>806</v>
      </c>
      <c r="D15" s="1049"/>
      <c r="E15" s="1515" t="s">
        <v>803</v>
      </c>
      <c r="F15" s="1516"/>
      <c r="G15" s="1516"/>
      <c r="H15" s="1516"/>
      <c r="I15" s="1516"/>
      <c r="J15" s="1516"/>
      <c r="K15" s="1516"/>
      <c r="L15" s="1516"/>
      <c r="M15" s="1516"/>
      <c r="N15" s="1516"/>
      <c r="O15" s="1516"/>
      <c r="P15" s="1516"/>
      <c r="Q15" s="1516"/>
      <c r="R15" s="1516"/>
      <c r="S15" s="1516"/>
      <c r="T15" s="1517"/>
      <c r="U15" s="277"/>
    </row>
    <row r="16" spans="1:21" s="274" customFormat="1" ht="56.85" customHeight="1" thickBot="1" x14ac:dyDescent="0.25">
      <c r="A16" s="270"/>
      <c r="B16" s="275"/>
      <c r="C16" s="1050" t="s">
        <v>807</v>
      </c>
      <c r="D16" s="1051"/>
      <c r="E16" s="1518" t="s">
        <v>803</v>
      </c>
      <c r="F16" s="1519"/>
      <c r="G16" s="1519"/>
      <c r="H16" s="1519"/>
      <c r="I16" s="1519"/>
      <c r="J16" s="1519"/>
      <c r="K16" s="1519"/>
      <c r="L16" s="1519"/>
      <c r="M16" s="1519"/>
      <c r="N16" s="1519"/>
      <c r="O16" s="1519"/>
      <c r="P16" s="1519"/>
      <c r="Q16" s="1519"/>
      <c r="R16" s="1519"/>
      <c r="S16" s="1519"/>
      <c r="T16" s="1520"/>
      <c r="U16" s="277"/>
    </row>
    <row r="17" spans="1:21" s="274" customFormat="1" ht="5.25" customHeight="1" thickBot="1" x14ac:dyDescent="0.25">
      <c r="A17" s="270"/>
      <c r="B17" s="275"/>
      <c r="C17" s="327"/>
      <c r="D17" s="328"/>
      <c r="E17" s="327"/>
      <c r="F17" s="328"/>
      <c r="G17" s="327"/>
      <c r="H17" s="328"/>
      <c r="I17" s="327"/>
      <c r="J17" s="275"/>
      <c r="K17" s="277"/>
      <c r="L17" s="277"/>
      <c r="M17" s="277"/>
      <c r="N17" s="277"/>
      <c r="O17" s="277"/>
      <c r="P17" s="277"/>
      <c r="Q17" s="277"/>
      <c r="R17" s="277"/>
      <c r="S17" s="277"/>
      <c r="T17" s="277"/>
      <c r="U17" s="277"/>
    </row>
    <row r="18" spans="1:21" ht="11.45" customHeight="1" x14ac:dyDescent="0.25">
      <c r="B18" s="267"/>
      <c r="C18" s="1259" t="s">
        <v>426</v>
      </c>
      <c r="D18" s="1260"/>
      <c r="E18" s="1260"/>
      <c r="F18" s="1260"/>
      <c r="G18" s="1260"/>
      <c r="H18" s="1260"/>
      <c r="I18" s="1260"/>
      <c r="J18" s="1260"/>
      <c r="K18" s="1260"/>
      <c r="L18" s="1260" t="str">
        <f>'Invulscherm 1 - Weging'!D45</f>
        <v>U heeft nog geen wijzigingen in dit thema doorgevoerd</v>
      </c>
      <c r="M18" s="1260"/>
      <c r="N18" s="1260"/>
      <c r="O18" s="1260"/>
      <c r="P18" s="1260"/>
      <c r="Q18" s="1260"/>
      <c r="R18" s="1260"/>
      <c r="S18" s="1260"/>
      <c r="T18" s="1261"/>
      <c r="U18" s="309"/>
    </row>
    <row r="19" spans="1:21" s="274" customFormat="1" ht="10.7" customHeight="1" thickBot="1" x14ac:dyDescent="0.25">
      <c r="A19" s="270"/>
      <c r="B19" s="271"/>
      <c r="C19" s="1262"/>
      <c r="D19" s="1263"/>
      <c r="E19" s="1263"/>
      <c r="F19" s="1263"/>
      <c r="G19" s="1263"/>
      <c r="H19" s="1263"/>
      <c r="I19" s="1263"/>
      <c r="J19" s="1263"/>
      <c r="K19" s="1263"/>
      <c r="L19" s="1263"/>
      <c r="M19" s="1263"/>
      <c r="N19" s="1263"/>
      <c r="O19" s="1263"/>
      <c r="P19" s="1263"/>
      <c r="Q19" s="1263"/>
      <c r="R19" s="1263"/>
      <c r="S19" s="1263"/>
      <c r="T19" s="1264"/>
      <c r="U19" s="309"/>
    </row>
    <row r="20" spans="1:21" s="274" customFormat="1" ht="56.85" customHeight="1" x14ac:dyDescent="0.2">
      <c r="A20" s="270"/>
      <c r="B20" s="275"/>
      <c r="C20" s="1052" t="s">
        <v>805</v>
      </c>
      <c r="D20" s="1055"/>
      <c r="E20" s="1469" t="s">
        <v>803</v>
      </c>
      <c r="F20" s="1470"/>
      <c r="G20" s="1470"/>
      <c r="H20" s="1470"/>
      <c r="I20" s="1470"/>
      <c r="J20" s="1470"/>
      <c r="K20" s="1470"/>
      <c r="L20" s="1470"/>
      <c r="M20" s="1470"/>
      <c r="N20" s="1470"/>
      <c r="O20" s="1470"/>
      <c r="P20" s="1470"/>
      <c r="Q20" s="1470"/>
      <c r="R20" s="1470"/>
      <c r="S20" s="1470"/>
      <c r="T20" s="1471"/>
      <c r="U20" s="277"/>
    </row>
    <row r="21" spans="1:21" s="274" customFormat="1" ht="56.85" customHeight="1" x14ac:dyDescent="0.2">
      <c r="A21" s="270"/>
      <c r="B21" s="275"/>
      <c r="C21" s="1053" t="s">
        <v>806</v>
      </c>
      <c r="D21" s="1056"/>
      <c r="E21" s="1490" t="s">
        <v>803</v>
      </c>
      <c r="F21" s="1491"/>
      <c r="G21" s="1491"/>
      <c r="H21" s="1491"/>
      <c r="I21" s="1491"/>
      <c r="J21" s="1491"/>
      <c r="K21" s="1491"/>
      <c r="L21" s="1491"/>
      <c r="M21" s="1491"/>
      <c r="N21" s="1491"/>
      <c r="O21" s="1491"/>
      <c r="P21" s="1491"/>
      <c r="Q21" s="1491"/>
      <c r="R21" s="1491"/>
      <c r="S21" s="1491"/>
      <c r="T21" s="1492"/>
      <c r="U21" s="277"/>
    </row>
    <row r="22" spans="1:21" s="274" customFormat="1" ht="56.85" customHeight="1" thickBot="1" x14ac:dyDescent="0.25">
      <c r="A22" s="270"/>
      <c r="B22" s="275"/>
      <c r="C22" s="1054" t="s">
        <v>807</v>
      </c>
      <c r="D22" s="1057"/>
      <c r="E22" s="1493" t="s">
        <v>803</v>
      </c>
      <c r="F22" s="1494"/>
      <c r="G22" s="1494"/>
      <c r="H22" s="1494"/>
      <c r="I22" s="1494"/>
      <c r="J22" s="1494"/>
      <c r="K22" s="1494"/>
      <c r="L22" s="1494"/>
      <c r="M22" s="1494"/>
      <c r="N22" s="1494"/>
      <c r="O22" s="1494"/>
      <c r="P22" s="1494"/>
      <c r="Q22" s="1494"/>
      <c r="R22" s="1494"/>
      <c r="S22" s="1494"/>
      <c r="T22" s="1495"/>
      <c r="U22" s="277"/>
    </row>
    <row r="23" spans="1:21" s="274" customFormat="1" ht="27.75" customHeight="1" thickBot="1" x14ac:dyDescent="0.25">
      <c r="A23" s="270"/>
      <c r="B23" s="275"/>
      <c r="C23" s="276"/>
      <c r="D23" s="275"/>
      <c r="E23" s="276"/>
      <c r="F23" s="275"/>
      <c r="G23" s="276"/>
      <c r="H23" s="275"/>
      <c r="I23" s="276"/>
      <c r="J23" s="275"/>
      <c r="K23" s="277"/>
      <c r="L23" s="277"/>
      <c r="M23" s="277"/>
      <c r="N23" s="277"/>
      <c r="O23" s="277"/>
      <c r="P23" s="277"/>
      <c r="Q23" s="277"/>
      <c r="R23" s="277"/>
      <c r="S23" s="277"/>
      <c r="T23" s="277"/>
      <c r="U23" s="277"/>
    </row>
    <row r="24" spans="1:21" ht="11.45" customHeight="1" x14ac:dyDescent="0.25">
      <c r="B24" s="267"/>
      <c r="C24" s="1265" t="s">
        <v>427</v>
      </c>
      <c r="D24" s="1266"/>
      <c r="E24" s="1266"/>
      <c r="F24" s="1266"/>
      <c r="G24" s="1266"/>
      <c r="H24" s="1266"/>
      <c r="I24" s="1266"/>
      <c r="J24" s="1266"/>
      <c r="K24" s="1266"/>
      <c r="L24" s="1266" t="str">
        <f>'Invulscherm 1 - Weging'!D58</f>
        <v>U heeft nog geen wijzigingen in dit thema doorgevoerd</v>
      </c>
      <c r="M24" s="1266"/>
      <c r="N24" s="1266"/>
      <c r="O24" s="1266"/>
      <c r="P24" s="1266"/>
      <c r="Q24" s="1266"/>
      <c r="R24" s="1266"/>
      <c r="S24" s="1266"/>
      <c r="T24" s="1267"/>
      <c r="U24" s="310"/>
    </row>
    <row r="25" spans="1:21" s="274" customFormat="1" ht="10.7" customHeight="1" thickBot="1" x14ac:dyDescent="0.25">
      <c r="A25" s="270"/>
      <c r="B25" s="271"/>
      <c r="C25" s="1268"/>
      <c r="D25" s="1269"/>
      <c r="E25" s="1269"/>
      <c r="F25" s="1269"/>
      <c r="G25" s="1269"/>
      <c r="H25" s="1269"/>
      <c r="I25" s="1269"/>
      <c r="J25" s="1269"/>
      <c r="K25" s="1269"/>
      <c r="L25" s="1269"/>
      <c r="M25" s="1269"/>
      <c r="N25" s="1269"/>
      <c r="O25" s="1269"/>
      <c r="P25" s="1269"/>
      <c r="Q25" s="1269"/>
      <c r="R25" s="1269"/>
      <c r="S25" s="1269"/>
      <c r="T25" s="1270"/>
      <c r="U25" s="310"/>
    </row>
    <row r="26" spans="1:21" s="274" customFormat="1" ht="56.85" customHeight="1" x14ac:dyDescent="0.2">
      <c r="A26" s="270"/>
      <c r="B26" s="275"/>
      <c r="C26" s="1058" t="s">
        <v>805</v>
      </c>
      <c r="D26" s="1059"/>
      <c r="E26" s="1472" t="s">
        <v>803</v>
      </c>
      <c r="F26" s="1473"/>
      <c r="G26" s="1473"/>
      <c r="H26" s="1473"/>
      <c r="I26" s="1473"/>
      <c r="J26" s="1473"/>
      <c r="K26" s="1473"/>
      <c r="L26" s="1473"/>
      <c r="M26" s="1473"/>
      <c r="N26" s="1473"/>
      <c r="O26" s="1473"/>
      <c r="P26" s="1473"/>
      <c r="Q26" s="1473"/>
      <c r="R26" s="1473"/>
      <c r="S26" s="1473"/>
      <c r="T26" s="1474"/>
      <c r="U26" s="277"/>
    </row>
    <row r="27" spans="1:21" s="274" customFormat="1" ht="56.85" customHeight="1" x14ac:dyDescent="0.2">
      <c r="A27" s="270"/>
      <c r="B27" s="275"/>
      <c r="C27" s="1060" t="s">
        <v>806</v>
      </c>
      <c r="D27" s="1061"/>
      <c r="E27" s="1475" t="s">
        <v>803</v>
      </c>
      <c r="F27" s="1476"/>
      <c r="G27" s="1476"/>
      <c r="H27" s="1476"/>
      <c r="I27" s="1476"/>
      <c r="J27" s="1476"/>
      <c r="K27" s="1476"/>
      <c r="L27" s="1476"/>
      <c r="M27" s="1476"/>
      <c r="N27" s="1476"/>
      <c r="O27" s="1476"/>
      <c r="P27" s="1476"/>
      <c r="Q27" s="1476"/>
      <c r="R27" s="1476"/>
      <c r="S27" s="1476"/>
      <c r="T27" s="1477"/>
      <c r="U27" s="277"/>
    </row>
    <row r="28" spans="1:21" s="274" customFormat="1" ht="56.85" customHeight="1" thickBot="1" x14ac:dyDescent="0.25">
      <c r="A28" s="270"/>
      <c r="B28" s="275"/>
      <c r="C28" s="1062" t="s">
        <v>807</v>
      </c>
      <c r="D28" s="1063"/>
      <c r="E28" s="1478" t="s">
        <v>803</v>
      </c>
      <c r="F28" s="1479"/>
      <c r="G28" s="1479"/>
      <c r="H28" s="1479"/>
      <c r="I28" s="1479"/>
      <c r="J28" s="1479"/>
      <c r="K28" s="1479"/>
      <c r="L28" s="1479"/>
      <c r="M28" s="1479"/>
      <c r="N28" s="1479"/>
      <c r="O28" s="1479"/>
      <c r="P28" s="1479"/>
      <c r="Q28" s="1479"/>
      <c r="R28" s="1479"/>
      <c r="S28" s="1479"/>
      <c r="T28" s="1480"/>
      <c r="U28" s="277"/>
    </row>
    <row r="29" spans="1:21" s="274" customFormat="1" ht="5.25" customHeight="1" thickBot="1" x14ac:dyDescent="0.25">
      <c r="A29" s="270"/>
      <c r="B29" s="275"/>
      <c r="C29" s="276"/>
      <c r="D29" s="275"/>
      <c r="E29" s="276"/>
      <c r="F29" s="275"/>
      <c r="G29" s="276"/>
      <c r="H29" s="275"/>
      <c r="I29" s="276"/>
      <c r="J29" s="275"/>
      <c r="K29" s="277"/>
      <c r="L29" s="277"/>
      <c r="M29" s="277"/>
      <c r="N29" s="277"/>
      <c r="O29" s="277"/>
      <c r="P29" s="277"/>
      <c r="Q29" s="277"/>
      <c r="R29" s="277"/>
      <c r="S29" s="277"/>
      <c r="T29" s="277"/>
      <c r="U29" s="277"/>
    </row>
    <row r="30" spans="1:21" ht="11.45" customHeight="1" x14ac:dyDescent="0.25">
      <c r="B30" s="267"/>
      <c r="C30" s="1271" t="s">
        <v>428</v>
      </c>
      <c r="D30" s="1272"/>
      <c r="E30" s="1272"/>
      <c r="F30" s="1272"/>
      <c r="G30" s="1272"/>
      <c r="H30" s="1272"/>
      <c r="I30" s="1272"/>
      <c r="J30" s="1272"/>
      <c r="K30" s="1272"/>
      <c r="L30" s="1272" t="str">
        <f>'Invulscherm 1 - Weging'!D69</f>
        <v>U heeft nog geen wijzigingen in dit thema doorgevoerd</v>
      </c>
      <c r="M30" s="1272"/>
      <c r="N30" s="1272"/>
      <c r="O30" s="1272"/>
      <c r="P30" s="1272"/>
      <c r="Q30" s="1272"/>
      <c r="R30" s="1272"/>
      <c r="S30" s="1272"/>
      <c r="T30" s="1273"/>
      <c r="U30" s="311"/>
    </row>
    <row r="31" spans="1:21" s="274" customFormat="1" ht="10.7" customHeight="1" thickBot="1" x14ac:dyDescent="0.25">
      <c r="A31" s="270"/>
      <c r="B31" s="271"/>
      <c r="C31" s="1496"/>
      <c r="D31" s="1497"/>
      <c r="E31" s="1497"/>
      <c r="F31" s="1497"/>
      <c r="G31" s="1497"/>
      <c r="H31" s="1497"/>
      <c r="I31" s="1497"/>
      <c r="J31" s="1497"/>
      <c r="K31" s="1497"/>
      <c r="L31" s="1497"/>
      <c r="M31" s="1497"/>
      <c r="N31" s="1497"/>
      <c r="O31" s="1497"/>
      <c r="P31" s="1497"/>
      <c r="Q31" s="1497"/>
      <c r="R31" s="1497"/>
      <c r="S31" s="1497"/>
      <c r="T31" s="1498"/>
      <c r="U31" s="311"/>
    </row>
    <row r="32" spans="1:21" s="274" customFormat="1" ht="56.85" customHeight="1" x14ac:dyDescent="0.2">
      <c r="A32" s="270"/>
      <c r="B32" s="275"/>
      <c r="C32" s="1064" t="s">
        <v>805</v>
      </c>
      <c r="D32" s="1067"/>
      <c r="E32" s="1481" t="s">
        <v>803</v>
      </c>
      <c r="F32" s="1482"/>
      <c r="G32" s="1482"/>
      <c r="H32" s="1482"/>
      <c r="I32" s="1482"/>
      <c r="J32" s="1482"/>
      <c r="K32" s="1482"/>
      <c r="L32" s="1482"/>
      <c r="M32" s="1482"/>
      <c r="N32" s="1482"/>
      <c r="O32" s="1482"/>
      <c r="P32" s="1482"/>
      <c r="Q32" s="1482"/>
      <c r="R32" s="1482"/>
      <c r="S32" s="1482"/>
      <c r="T32" s="1483"/>
      <c r="U32" s="277"/>
    </row>
    <row r="33" spans="1:21" s="274" customFormat="1" ht="56.85" customHeight="1" x14ac:dyDescent="0.2">
      <c r="A33" s="270"/>
      <c r="B33" s="275"/>
      <c r="C33" s="1065" t="s">
        <v>806</v>
      </c>
      <c r="D33" s="1068"/>
      <c r="E33" s="1484" t="s">
        <v>803</v>
      </c>
      <c r="F33" s="1485"/>
      <c r="G33" s="1485"/>
      <c r="H33" s="1485"/>
      <c r="I33" s="1485"/>
      <c r="J33" s="1485"/>
      <c r="K33" s="1485"/>
      <c r="L33" s="1485"/>
      <c r="M33" s="1485"/>
      <c r="N33" s="1485"/>
      <c r="O33" s="1485"/>
      <c r="P33" s="1485"/>
      <c r="Q33" s="1485"/>
      <c r="R33" s="1485"/>
      <c r="S33" s="1485"/>
      <c r="T33" s="1486"/>
      <c r="U33" s="277"/>
    </row>
    <row r="34" spans="1:21" s="274" customFormat="1" ht="56.85" customHeight="1" thickBot="1" x14ac:dyDescent="0.25">
      <c r="A34" s="270"/>
      <c r="B34" s="275"/>
      <c r="C34" s="1066" t="s">
        <v>807</v>
      </c>
      <c r="D34" s="1069"/>
      <c r="E34" s="1487" t="s">
        <v>803</v>
      </c>
      <c r="F34" s="1488"/>
      <c r="G34" s="1488"/>
      <c r="H34" s="1488"/>
      <c r="I34" s="1488"/>
      <c r="J34" s="1488"/>
      <c r="K34" s="1488"/>
      <c r="L34" s="1488"/>
      <c r="M34" s="1488"/>
      <c r="N34" s="1488"/>
      <c r="O34" s="1488"/>
      <c r="P34" s="1488"/>
      <c r="Q34" s="1488"/>
      <c r="R34" s="1488"/>
      <c r="S34" s="1488"/>
      <c r="T34" s="1489"/>
      <c r="U34" s="277"/>
    </row>
    <row r="35" spans="1:21" s="274" customFormat="1" ht="5.25" customHeight="1" thickBot="1" x14ac:dyDescent="0.25">
      <c r="A35" s="270"/>
      <c r="B35" s="275"/>
      <c r="C35" s="276"/>
      <c r="D35" s="275"/>
      <c r="E35" s="276"/>
      <c r="F35" s="275"/>
      <c r="G35" s="276"/>
      <c r="H35" s="275"/>
      <c r="I35" s="276"/>
      <c r="J35" s="275"/>
      <c r="K35" s="277"/>
      <c r="L35" s="277"/>
      <c r="M35" s="277"/>
      <c r="N35" s="277"/>
      <c r="O35" s="277"/>
      <c r="P35" s="277"/>
      <c r="Q35" s="277"/>
      <c r="R35" s="277"/>
      <c r="S35" s="277"/>
      <c r="T35" s="277"/>
      <c r="U35" s="277"/>
    </row>
    <row r="36" spans="1:21" ht="11.45" customHeight="1" x14ac:dyDescent="0.25">
      <c r="B36" s="267"/>
      <c r="C36" s="1277" t="s">
        <v>429</v>
      </c>
      <c r="D36" s="1278"/>
      <c r="E36" s="1278"/>
      <c r="F36" s="1278"/>
      <c r="G36" s="1278"/>
      <c r="H36" s="1278"/>
      <c r="I36" s="1278"/>
      <c r="J36" s="1278"/>
      <c r="K36" s="1278"/>
      <c r="L36" s="1278" t="str">
        <f>'Invulscherm 1 - Weging'!D86</f>
        <v>U heeft nog geen wijzigingen in dit thema doorgevoerd</v>
      </c>
      <c r="M36" s="1278"/>
      <c r="N36" s="1278"/>
      <c r="O36" s="1278"/>
      <c r="P36" s="1278"/>
      <c r="Q36" s="1278"/>
      <c r="R36" s="1278"/>
      <c r="S36" s="1278"/>
      <c r="T36" s="1279"/>
      <c r="U36" s="1283"/>
    </row>
    <row r="37" spans="1:21" s="274" customFormat="1" ht="10.7" customHeight="1" thickBot="1" x14ac:dyDescent="0.25">
      <c r="A37" s="270"/>
      <c r="B37" s="271"/>
      <c r="C37" s="1280"/>
      <c r="D37" s="1281"/>
      <c r="E37" s="1281"/>
      <c r="F37" s="1281"/>
      <c r="G37" s="1281"/>
      <c r="H37" s="1281"/>
      <c r="I37" s="1281"/>
      <c r="J37" s="1281"/>
      <c r="K37" s="1281"/>
      <c r="L37" s="1281"/>
      <c r="M37" s="1281"/>
      <c r="N37" s="1281"/>
      <c r="O37" s="1281"/>
      <c r="P37" s="1281"/>
      <c r="Q37" s="1281"/>
      <c r="R37" s="1281"/>
      <c r="S37" s="1281"/>
      <c r="T37" s="1282"/>
      <c r="U37" s="1283"/>
    </row>
    <row r="38" spans="1:21" s="274" customFormat="1" ht="56.85" customHeight="1" x14ac:dyDescent="0.2">
      <c r="A38" s="270"/>
      <c r="B38" s="275"/>
      <c r="C38" s="1070" t="s">
        <v>805</v>
      </c>
      <c r="D38" s="1073"/>
      <c r="E38" s="1503" t="s">
        <v>803</v>
      </c>
      <c r="F38" s="1504"/>
      <c r="G38" s="1504"/>
      <c r="H38" s="1504"/>
      <c r="I38" s="1504"/>
      <c r="J38" s="1504"/>
      <c r="K38" s="1504"/>
      <c r="L38" s="1504"/>
      <c r="M38" s="1504"/>
      <c r="N38" s="1504"/>
      <c r="O38" s="1504"/>
      <c r="P38" s="1504"/>
      <c r="Q38" s="1504"/>
      <c r="R38" s="1504"/>
      <c r="S38" s="1504"/>
      <c r="T38" s="1505"/>
      <c r="U38" s="277"/>
    </row>
    <row r="39" spans="1:21" s="274" customFormat="1" ht="56.85" customHeight="1" x14ac:dyDescent="0.2">
      <c r="A39" s="270"/>
      <c r="B39" s="275"/>
      <c r="C39" s="1071" t="s">
        <v>806</v>
      </c>
      <c r="D39" s="1074"/>
      <c r="E39" s="1506" t="s">
        <v>803</v>
      </c>
      <c r="F39" s="1507"/>
      <c r="G39" s="1507"/>
      <c r="H39" s="1507"/>
      <c r="I39" s="1507"/>
      <c r="J39" s="1507"/>
      <c r="K39" s="1507"/>
      <c r="L39" s="1507"/>
      <c r="M39" s="1507"/>
      <c r="N39" s="1507"/>
      <c r="O39" s="1507"/>
      <c r="P39" s="1507"/>
      <c r="Q39" s="1507"/>
      <c r="R39" s="1507"/>
      <c r="S39" s="1507"/>
      <c r="T39" s="1508"/>
      <c r="U39" s="277"/>
    </row>
    <row r="40" spans="1:21" s="274" customFormat="1" ht="56.85" customHeight="1" thickBot="1" x14ac:dyDescent="0.25">
      <c r="A40" s="270"/>
      <c r="B40" s="275"/>
      <c r="C40" s="1072" t="s">
        <v>807</v>
      </c>
      <c r="D40" s="1075"/>
      <c r="E40" s="1509" t="s">
        <v>803</v>
      </c>
      <c r="F40" s="1510"/>
      <c r="G40" s="1510"/>
      <c r="H40" s="1510"/>
      <c r="I40" s="1510"/>
      <c r="J40" s="1510"/>
      <c r="K40" s="1510"/>
      <c r="L40" s="1510"/>
      <c r="M40" s="1510"/>
      <c r="N40" s="1510"/>
      <c r="O40" s="1510"/>
      <c r="P40" s="1510"/>
      <c r="Q40" s="1510"/>
      <c r="R40" s="1510"/>
      <c r="S40" s="1510"/>
      <c r="T40" s="1511"/>
      <c r="U40" s="277"/>
    </row>
    <row r="41" spans="1:21" s="274" customFormat="1" ht="5.25" customHeight="1" x14ac:dyDescent="0.2">
      <c r="A41" s="270"/>
      <c r="B41" s="275"/>
      <c r="C41" s="276"/>
      <c r="D41" s="275"/>
      <c r="E41" s="276"/>
      <c r="F41" s="275"/>
      <c r="G41" s="276"/>
      <c r="H41" s="275"/>
      <c r="I41" s="276"/>
      <c r="J41" s="275"/>
      <c r="K41" s="277"/>
      <c r="L41" s="277"/>
      <c r="M41" s="277"/>
      <c r="N41" s="277"/>
      <c r="O41" s="277"/>
      <c r="P41" s="277"/>
      <c r="Q41" s="277"/>
      <c r="R41" s="277"/>
      <c r="S41" s="277"/>
      <c r="T41" s="277"/>
      <c r="U41" s="277"/>
    </row>
    <row r="42" spans="1:21" s="274" customFormat="1" ht="5.25" customHeight="1" x14ac:dyDescent="0.2">
      <c r="A42" s="270"/>
      <c r="B42" s="275"/>
      <c r="C42" s="327"/>
      <c r="D42" s="328"/>
      <c r="E42" s="327"/>
      <c r="F42" s="328"/>
      <c r="G42" s="327"/>
      <c r="H42" s="328"/>
      <c r="I42" s="327"/>
      <c r="J42" s="275"/>
      <c r="K42" s="277"/>
      <c r="L42" s="277"/>
      <c r="M42" s="277"/>
      <c r="N42" s="277"/>
      <c r="O42" s="277"/>
      <c r="P42" s="277"/>
      <c r="Q42" s="277"/>
      <c r="R42" s="277"/>
      <c r="S42" s="277"/>
      <c r="T42" s="277"/>
      <c r="U42" s="277"/>
    </row>
    <row r="43" spans="1:21" s="316" customFormat="1" ht="14.25" customHeight="1" x14ac:dyDescent="0.2">
      <c r="A43" s="294"/>
      <c r="B43" s="295"/>
      <c r="C43" s="1011"/>
      <c r="D43" s="1011"/>
      <c r="E43" s="1011"/>
      <c r="F43" s="1011"/>
      <c r="G43" s="1011"/>
      <c r="H43" s="1011"/>
      <c r="I43" s="1011"/>
      <c r="J43" s="295"/>
      <c r="K43" s="315"/>
      <c r="L43" s="300"/>
      <c r="M43" s="314"/>
      <c r="N43" s="277"/>
      <c r="O43" s="301"/>
      <c r="P43" s="314"/>
      <c r="Q43" s="277"/>
      <c r="R43" s="301"/>
      <c r="S43" s="314"/>
      <c r="T43" s="277"/>
      <c r="U43" s="299"/>
    </row>
  </sheetData>
  <sheetProtection sheet="1" objects="1" scenarios="1" selectLockedCells="1"/>
  <mergeCells count="36">
    <mergeCell ref="C12:I13"/>
    <mergeCell ref="C18:K19"/>
    <mergeCell ref="E38:T38"/>
    <mergeCell ref="E39:T39"/>
    <mergeCell ref="E40:T40"/>
    <mergeCell ref="E14:T14"/>
    <mergeCell ref="E15:T15"/>
    <mergeCell ref="E16:T16"/>
    <mergeCell ref="L18:T19"/>
    <mergeCell ref="L12:T13"/>
    <mergeCell ref="U36:U37"/>
    <mergeCell ref="E20:T20"/>
    <mergeCell ref="E26:T26"/>
    <mergeCell ref="E27:T27"/>
    <mergeCell ref="E28:T28"/>
    <mergeCell ref="E32:T32"/>
    <mergeCell ref="E33:T33"/>
    <mergeCell ref="E34:T34"/>
    <mergeCell ref="E21:T21"/>
    <mergeCell ref="E22:T22"/>
    <mergeCell ref="C24:K25"/>
    <mergeCell ref="C30:K31"/>
    <mergeCell ref="C36:K37"/>
    <mergeCell ref="L36:T37"/>
    <mergeCell ref="L30:T31"/>
    <mergeCell ref="L24:T25"/>
    <mergeCell ref="C2:T2"/>
    <mergeCell ref="C4:XFD4"/>
    <mergeCell ref="E8:T8"/>
    <mergeCell ref="E9:T9"/>
    <mergeCell ref="E10:T10"/>
    <mergeCell ref="C3:K3"/>
    <mergeCell ref="S3:U3"/>
    <mergeCell ref="U6:U7"/>
    <mergeCell ref="C6:G7"/>
    <mergeCell ref="L6:T7"/>
  </mergeCells>
  <pageMargins left="0.25" right="0.25" top="0.75" bottom="0.75" header="0.3" footer="0.3"/>
  <pageSetup orientation="portrait" r:id="rId1"/>
  <headerFooter>
    <oddHeader>&amp;C&amp;"-,Vet"&amp;8
Duurzaamheidsmeter Economische Sites</oddHeader>
    <oddFooter>&amp;C&amp;"-,Vet"&amp;8Agentschap Ondernemen / versie 1.0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O145"/>
  <sheetViews>
    <sheetView showGridLines="0" showRowColHeaders="0" zoomScale="70" zoomScaleNormal="70" workbookViewId="0">
      <pane xSplit="3" ySplit="3" topLeftCell="D4" activePane="bottomRight" state="frozen"/>
      <selection pane="topRight" activeCell="D1" sqref="D1"/>
      <selection pane="bottomLeft" activeCell="A4" sqref="A4"/>
      <selection pane="bottomRight" activeCell="E8" sqref="E8"/>
    </sheetView>
  </sheetViews>
  <sheetFormatPr defaultRowHeight="15" x14ac:dyDescent="0.25"/>
  <cols>
    <col min="1" max="1" width="11.42578125" customWidth="1"/>
    <col min="2" max="2" width="3.5703125" customWidth="1"/>
    <col min="3" max="3" width="67.7109375" customWidth="1"/>
    <col min="4" max="4" width="18.140625" style="159" customWidth="1"/>
    <col min="5" max="5" width="79" customWidth="1"/>
    <col min="6" max="6" width="53" customWidth="1"/>
    <col min="7" max="7" width="13.5703125" customWidth="1"/>
    <col min="8" max="9" width="14.7109375" customWidth="1"/>
    <col min="10" max="10" width="13.5703125" customWidth="1"/>
    <col min="11" max="12" width="16.5703125" style="80" customWidth="1"/>
    <col min="13" max="15" width="9.140625" style="245"/>
  </cols>
  <sheetData>
    <row r="1" spans="1:15" ht="1.5" customHeight="1" thickBot="1" x14ac:dyDescent="0.3">
      <c r="A1" s="92"/>
      <c r="B1" s="92"/>
      <c r="C1" s="92"/>
      <c r="D1" s="92"/>
      <c r="E1" s="92"/>
      <c r="F1" s="92"/>
      <c r="G1" s="92"/>
      <c r="H1" s="92"/>
      <c r="I1" s="92"/>
      <c r="J1" s="92"/>
    </row>
    <row r="2" spans="1:15" ht="36.75" customHeight="1" thickBot="1" x14ac:dyDescent="0.3">
      <c r="A2" s="1555"/>
      <c r="B2" s="1555"/>
      <c r="C2" s="1555"/>
      <c r="D2" s="1543"/>
      <c r="E2" s="1544"/>
      <c r="F2" s="1544"/>
      <c r="G2" s="1544"/>
      <c r="H2" s="1544"/>
      <c r="I2" s="1544"/>
      <c r="J2" s="1544"/>
      <c r="K2" s="175" t="s">
        <v>444</v>
      </c>
      <c r="L2" s="1211"/>
    </row>
    <row r="3" spans="1:15" ht="46.5" customHeight="1" thickBot="1" x14ac:dyDescent="0.3">
      <c r="A3" s="95"/>
      <c r="B3" s="95"/>
      <c r="C3" s="150"/>
      <c r="D3" s="660" t="s">
        <v>304</v>
      </c>
      <c r="E3" s="661" t="s">
        <v>381</v>
      </c>
      <c r="F3" s="662" t="s">
        <v>819</v>
      </c>
      <c r="G3" s="406" t="s">
        <v>382</v>
      </c>
      <c r="H3" s="663" t="s">
        <v>820</v>
      </c>
      <c r="I3" s="745" t="s">
        <v>821</v>
      </c>
      <c r="J3" s="662" t="s">
        <v>431</v>
      </c>
      <c r="K3" s="246"/>
      <c r="L3" s="245"/>
    </row>
    <row r="4" spans="1:15" s="35" customFormat="1" ht="30" customHeight="1" thickBot="1" x14ac:dyDescent="0.3">
      <c r="A4" s="852" t="s">
        <v>102</v>
      </c>
      <c r="B4" s="521" t="s">
        <v>318</v>
      </c>
      <c r="C4" s="522"/>
      <c r="D4" s="529"/>
      <c r="E4" s="530"/>
      <c r="F4" s="531"/>
      <c r="G4" s="530"/>
      <c r="H4" s="530"/>
      <c r="I4" s="530"/>
      <c r="J4" s="707">
        <f>SUM(J6:J30)</f>
        <v>0</v>
      </c>
      <c r="K4" s="897">
        <f>J4</f>
        <v>0</v>
      </c>
      <c r="L4" s="1212"/>
      <c r="M4" s="245"/>
      <c r="N4" s="245"/>
      <c r="O4" s="245"/>
    </row>
    <row r="5" spans="1:15" s="35" customFormat="1" x14ac:dyDescent="0.25">
      <c r="A5" s="853" t="s">
        <v>73</v>
      </c>
      <c r="B5" s="374" t="s">
        <v>269</v>
      </c>
      <c r="C5" s="374"/>
      <c r="D5" s="488"/>
      <c r="E5" s="489"/>
      <c r="F5" s="490"/>
      <c r="G5" s="462"/>
      <c r="H5" s="491"/>
      <c r="I5" s="716"/>
      <c r="J5" s="492"/>
      <c r="K5" s="246"/>
      <c r="L5" s="245"/>
      <c r="M5" s="245"/>
      <c r="N5" s="245"/>
      <c r="O5" s="245"/>
    </row>
    <row r="6" spans="1:15" s="35" customFormat="1" ht="63.75" x14ac:dyDescent="0.25">
      <c r="A6" s="854" t="s">
        <v>130</v>
      </c>
      <c r="B6" s="494"/>
      <c r="C6" s="220" t="s">
        <v>270</v>
      </c>
      <c r="D6" s="495" t="str">
        <f>'Invulscherm 1 - Weging'!E9</f>
        <v>extra belangrijk</v>
      </c>
      <c r="E6" s="496" t="s">
        <v>611</v>
      </c>
      <c r="F6" s="945" t="s">
        <v>612</v>
      </c>
      <c r="G6" s="179">
        <f>'Invulscherm 1 - Weging'!F9</f>
        <v>1.2000000000000002</v>
      </c>
      <c r="H6" s="163"/>
      <c r="I6" s="717"/>
      <c r="J6" s="511">
        <f>IF(O6=1,G6,0)</f>
        <v>0</v>
      </c>
      <c r="K6" s="897">
        <f>J6</f>
        <v>0</v>
      </c>
      <c r="L6" s="245">
        <v>0</v>
      </c>
      <c r="M6" s="245">
        <v>0</v>
      </c>
      <c r="N6" s="899">
        <f>IF(R6=1,J6,0)</f>
        <v>0</v>
      </c>
      <c r="O6" s="245">
        <v>0</v>
      </c>
    </row>
    <row r="7" spans="1:15" s="35" customFormat="1" ht="51" x14ac:dyDescent="0.25">
      <c r="A7" s="855" t="s">
        <v>131</v>
      </c>
      <c r="B7" s="497"/>
      <c r="C7" s="222" t="s">
        <v>271</v>
      </c>
      <c r="D7" s="233" t="str">
        <f>'Invulscherm 1 - Weging'!E10</f>
        <v>extra belangrijk</v>
      </c>
      <c r="E7" s="498" t="s">
        <v>613</v>
      </c>
      <c r="F7" s="957" t="s">
        <v>614</v>
      </c>
      <c r="G7" s="234">
        <f>'Invulscherm 1 - Weging'!F10</f>
        <v>1.2000000000000002</v>
      </c>
      <c r="H7" s="231"/>
      <c r="I7" s="718"/>
      <c r="J7" s="511">
        <f t="shared" ref="J7:J72" si="0">IF(O7=1,G7,0)</f>
        <v>0</v>
      </c>
      <c r="K7" s="897">
        <f t="shared" ref="K7" si="1">J7</f>
        <v>0</v>
      </c>
      <c r="L7" s="245">
        <v>0</v>
      </c>
      <c r="M7" s="245">
        <v>0</v>
      </c>
      <c r="N7" s="899">
        <f t="shared" ref="N7:N30" si="2">IF(R7=1,J7,0)</f>
        <v>0</v>
      </c>
      <c r="O7" s="245">
        <v>0</v>
      </c>
    </row>
    <row r="8" spans="1:15" s="35" customFormat="1" ht="38.25" x14ac:dyDescent="0.25">
      <c r="A8" s="855" t="s">
        <v>395</v>
      </c>
      <c r="B8" s="497"/>
      <c r="C8" s="222" t="s">
        <v>394</v>
      </c>
      <c r="D8" s="233" t="str">
        <f>'Invulscherm 1 - Weging'!E11</f>
        <v>extra belangrijk</v>
      </c>
      <c r="E8" s="498" t="s">
        <v>615</v>
      </c>
      <c r="F8" s="957" t="s">
        <v>616</v>
      </c>
      <c r="G8" s="234">
        <f>'Invulscherm 1 - Weging'!F11</f>
        <v>1.2000000000000002</v>
      </c>
      <c r="H8" s="231"/>
      <c r="I8" s="718"/>
      <c r="J8" s="511">
        <f t="shared" si="0"/>
        <v>0</v>
      </c>
      <c r="K8" s="897">
        <f t="shared" ref="K8" si="3">J8</f>
        <v>0</v>
      </c>
      <c r="L8" s="245">
        <v>0</v>
      </c>
      <c r="M8" s="245">
        <v>0</v>
      </c>
      <c r="N8" s="899">
        <f t="shared" si="2"/>
        <v>0</v>
      </c>
      <c r="O8" s="245">
        <v>0</v>
      </c>
    </row>
    <row r="9" spans="1:15" s="35" customFormat="1" ht="51" x14ac:dyDescent="0.25">
      <c r="A9" s="856" t="s">
        <v>396</v>
      </c>
      <c r="B9" s="500"/>
      <c r="C9" s="223" t="s">
        <v>527</v>
      </c>
      <c r="D9" s="501" t="str">
        <f>'Invulscherm 1 - Weging'!H12</f>
        <v>relevant</v>
      </c>
      <c r="E9" s="498" t="s">
        <v>617</v>
      </c>
      <c r="F9" s="958" t="s">
        <v>618</v>
      </c>
      <c r="G9" s="178">
        <f>'Invulscherm 1 - Weging'!I12</f>
        <v>0.8</v>
      </c>
      <c r="H9" s="165"/>
      <c r="I9" s="719"/>
      <c r="J9" s="511">
        <f t="shared" si="0"/>
        <v>0</v>
      </c>
      <c r="K9" s="897">
        <f t="shared" ref="K9" si="4">J9</f>
        <v>0</v>
      </c>
      <c r="L9" s="245">
        <v>0</v>
      </c>
      <c r="M9" s="245">
        <v>0</v>
      </c>
      <c r="N9" s="899">
        <f t="shared" si="2"/>
        <v>0</v>
      </c>
      <c r="O9" s="245">
        <v>0</v>
      </c>
    </row>
    <row r="10" spans="1:15" s="35" customFormat="1" ht="15.75" x14ac:dyDescent="0.25">
      <c r="A10" s="857" t="s">
        <v>74</v>
      </c>
      <c r="B10" s="158" t="s">
        <v>312</v>
      </c>
      <c r="C10" s="215"/>
      <c r="D10" s="166"/>
      <c r="E10" s="154"/>
      <c r="F10" s="161"/>
      <c r="G10" s="154"/>
      <c r="H10" s="151"/>
      <c r="I10" s="720"/>
      <c r="J10" s="898"/>
      <c r="K10" s="897">
        <f t="shared" ref="K10" si="5">J10</f>
        <v>0</v>
      </c>
      <c r="L10" s="245">
        <v>0</v>
      </c>
      <c r="M10" s="245">
        <v>0</v>
      </c>
      <c r="N10" s="899"/>
      <c r="O10" s="245">
        <v>0</v>
      </c>
    </row>
    <row r="11" spans="1:15" s="35" customFormat="1" ht="76.5" x14ac:dyDescent="0.25">
      <c r="A11" s="858" t="s">
        <v>132</v>
      </c>
      <c r="B11" s="1553"/>
      <c r="C11" s="1551" t="s">
        <v>272</v>
      </c>
      <c r="D11" s="503" t="str">
        <f>'Invulscherm 1 - Weging'!E14</f>
        <v>verplicht</v>
      </c>
      <c r="E11" s="498" t="s">
        <v>619</v>
      </c>
      <c r="F11" s="945" t="s">
        <v>620</v>
      </c>
      <c r="G11" s="179">
        <f>'Invulscherm 1 - Weging'!F14</f>
        <v>0.8</v>
      </c>
      <c r="H11" s="504"/>
      <c r="I11" s="721"/>
      <c r="J11" s="511">
        <f t="shared" si="0"/>
        <v>0</v>
      </c>
      <c r="K11" s="897">
        <f t="shared" ref="K11" si="6">J11</f>
        <v>0</v>
      </c>
      <c r="L11" s="245">
        <v>0</v>
      </c>
      <c r="M11" s="245">
        <v>0</v>
      </c>
      <c r="N11" s="899">
        <f t="shared" si="2"/>
        <v>0</v>
      </c>
      <c r="O11" s="245">
        <v>0</v>
      </c>
    </row>
    <row r="12" spans="1:15" s="35" customFormat="1" ht="38.25" x14ac:dyDescent="0.25">
      <c r="A12" s="855" t="s">
        <v>389</v>
      </c>
      <c r="B12" s="1554"/>
      <c r="C12" s="1552"/>
      <c r="D12" s="505" t="str">
        <f>'Invulscherm 1 - Weging'!H14</f>
        <v>relevant</v>
      </c>
      <c r="E12" s="498" t="s">
        <v>621</v>
      </c>
      <c r="F12" s="957" t="s">
        <v>622</v>
      </c>
      <c r="G12" s="234">
        <f>'Invulscherm 1 - Weging'!I14</f>
        <v>0.8</v>
      </c>
      <c r="H12" s="164"/>
      <c r="I12" s="722"/>
      <c r="J12" s="511">
        <f t="shared" si="0"/>
        <v>0</v>
      </c>
      <c r="K12" s="897">
        <f t="shared" ref="K12" si="7">J12</f>
        <v>0</v>
      </c>
      <c r="L12" s="245">
        <v>0</v>
      </c>
      <c r="M12" s="245">
        <v>0</v>
      </c>
      <c r="N12" s="899">
        <f t="shared" si="2"/>
        <v>0</v>
      </c>
      <c r="O12" s="245">
        <v>0</v>
      </c>
    </row>
    <row r="13" spans="1:15" s="239" customFormat="1" ht="25.5" x14ac:dyDescent="0.25">
      <c r="A13" s="855" t="s">
        <v>371</v>
      </c>
      <c r="B13" s="506"/>
      <c r="C13" s="507" t="str">
        <f>'Invulscherm 1 - Weging'!C15</f>
        <v>Uitgifteproces</v>
      </c>
      <c r="D13" s="505" t="str">
        <f>'Invulscherm 1 - Weging'!E15</f>
        <v>relevant</v>
      </c>
      <c r="E13" s="498" t="s">
        <v>624</v>
      </c>
      <c r="F13" s="957" t="s">
        <v>623</v>
      </c>
      <c r="G13" s="234">
        <f>'Invulscherm 1 - Weging'!F15</f>
        <v>0.8</v>
      </c>
      <c r="H13" s="164"/>
      <c r="I13" s="722"/>
      <c r="J13" s="511">
        <f t="shared" si="0"/>
        <v>0</v>
      </c>
      <c r="K13" s="897">
        <f t="shared" ref="K13" si="8">J13</f>
        <v>0</v>
      </c>
      <c r="L13" s="245">
        <v>0</v>
      </c>
      <c r="M13" s="245">
        <v>0</v>
      </c>
      <c r="N13" s="899">
        <f t="shared" si="2"/>
        <v>0</v>
      </c>
      <c r="O13" s="245">
        <v>0</v>
      </c>
    </row>
    <row r="14" spans="1:15" s="35" customFormat="1" ht="102" x14ac:dyDescent="0.25">
      <c r="A14" s="859" t="s">
        <v>417</v>
      </c>
      <c r="B14" s="1557"/>
      <c r="C14" s="1559" t="s">
        <v>386</v>
      </c>
      <c r="D14" s="509" t="str">
        <f>'Invulscherm 1 - Weging'!E16</f>
        <v>verplicht</v>
      </c>
      <c r="E14" s="498" t="s">
        <v>625</v>
      </c>
      <c r="F14" s="957" t="s">
        <v>626</v>
      </c>
      <c r="G14" s="234">
        <f>'Invulscherm 1 - Weging'!F16</f>
        <v>0.8</v>
      </c>
      <c r="H14" s="164"/>
      <c r="I14" s="722"/>
      <c r="J14" s="511">
        <f t="shared" si="0"/>
        <v>0</v>
      </c>
      <c r="K14" s="897">
        <f t="shared" ref="K14" si="9">J14</f>
        <v>0</v>
      </c>
      <c r="L14" s="245">
        <v>0</v>
      </c>
      <c r="M14" s="245">
        <v>0</v>
      </c>
      <c r="N14" s="899">
        <f t="shared" si="2"/>
        <v>0</v>
      </c>
      <c r="O14" s="245">
        <v>0</v>
      </c>
    </row>
    <row r="15" spans="1:15" s="35" customFormat="1" ht="25.5" x14ac:dyDescent="0.25">
      <c r="A15" s="860" t="s">
        <v>418</v>
      </c>
      <c r="B15" s="1558"/>
      <c r="C15" s="1560"/>
      <c r="D15" s="501" t="str">
        <f>'Invulscherm 1 - Weging'!H16</f>
        <v>verplicht</v>
      </c>
      <c r="E15" s="498" t="s">
        <v>627</v>
      </c>
      <c r="F15" s="958" t="s">
        <v>628</v>
      </c>
      <c r="G15" s="178">
        <f>'Invulscherm 1 - Weging'!I16</f>
        <v>0.8</v>
      </c>
      <c r="H15" s="165"/>
      <c r="I15" s="719"/>
      <c r="J15" s="511">
        <f t="shared" si="0"/>
        <v>0</v>
      </c>
      <c r="K15" s="897">
        <f t="shared" ref="K15" si="10">J15</f>
        <v>0</v>
      </c>
      <c r="L15" s="245">
        <v>0</v>
      </c>
      <c r="M15" s="245">
        <v>0</v>
      </c>
      <c r="N15" s="899">
        <f t="shared" si="2"/>
        <v>0</v>
      </c>
      <c r="O15" s="245">
        <v>0</v>
      </c>
    </row>
    <row r="16" spans="1:15" s="35" customFormat="1" ht="15.75" x14ac:dyDescent="0.25">
      <c r="A16" s="857" t="s">
        <v>75</v>
      </c>
      <c r="B16" s="158" t="s">
        <v>273</v>
      </c>
      <c r="C16" s="215"/>
      <c r="D16" s="166"/>
      <c r="E16" s="154"/>
      <c r="F16" s="161"/>
      <c r="G16" s="154"/>
      <c r="H16" s="152"/>
      <c r="I16" s="723"/>
      <c r="J16" s="898">
        <f t="shared" si="0"/>
        <v>0</v>
      </c>
      <c r="K16" s="897">
        <f t="shared" ref="K16" si="11">J16</f>
        <v>0</v>
      </c>
      <c r="L16" s="245">
        <v>0</v>
      </c>
      <c r="M16" s="245">
        <v>0</v>
      </c>
      <c r="N16" s="899"/>
      <c r="O16" s="245">
        <v>0</v>
      </c>
    </row>
    <row r="17" spans="1:15" s="35" customFormat="1" ht="63.75" x14ac:dyDescent="0.25">
      <c r="A17" s="854" t="s">
        <v>133</v>
      </c>
      <c r="B17" s="943"/>
      <c r="C17" s="1551" t="str">
        <f>'Invulscherm 1 - Weging'!C18</f>
        <v>Stakeholder analyse + herziening ontwerp</v>
      </c>
      <c r="D17" s="495" t="str">
        <f>'Invulscherm 1 - Weging'!E18</f>
        <v>verplicht</v>
      </c>
      <c r="E17" s="498" t="s">
        <v>629</v>
      </c>
      <c r="F17" s="957" t="s">
        <v>630</v>
      </c>
      <c r="G17" s="234">
        <f>'Invulscherm 1 - Weging'!F18</f>
        <v>0.8</v>
      </c>
      <c r="H17" s="163"/>
      <c r="I17" s="717"/>
      <c r="J17" s="511">
        <f t="shared" si="0"/>
        <v>0</v>
      </c>
      <c r="K17" s="897">
        <f t="shared" ref="K17:K18" si="12">J17</f>
        <v>0</v>
      </c>
      <c r="L17" s="245">
        <v>0</v>
      </c>
      <c r="M17" s="245">
        <v>0</v>
      </c>
      <c r="N17" s="899">
        <f t="shared" si="2"/>
        <v>0</v>
      </c>
      <c r="O17" s="245">
        <v>0</v>
      </c>
    </row>
    <row r="18" spans="1:15" s="239" customFormat="1" ht="25.5" x14ac:dyDescent="0.25">
      <c r="A18" s="861" t="s">
        <v>600</v>
      </c>
      <c r="B18" s="944"/>
      <c r="C18" s="1566"/>
      <c r="D18" s="509" t="str">
        <f>'Invulscherm 1 - Weging'!H18</f>
        <v>relevant</v>
      </c>
      <c r="E18" s="516" t="s">
        <v>631</v>
      </c>
      <c r="F18" s="957" t="s">
        <v>632</v>
      </c>
      <c r="G18" s="517">
        <f>'Invulscherm 1 - Weging'!I18</f>
        <v>0.8</v>
      </c>
      <c r="H18" s="518"/>
      <c r="I18" s="725"/>
      <c r="J18" s="511">
        <f t="shared" ref="J18" si="13">IF(O18=1,G18,0)</f>
        <v>0</v>
      </c>
      <c r="K18" s="897">
        <f t="shared" si="12"/>
        <v>0</v>
      </c>
      <c r="L18" s="245">
        <v>0</v>
      </c>
      <c r="M18" s="245">
        <v>0</v>
      </c>
      <c r="N18" s="899">
        <f t="shared" ref="N18" si="14">IF(R18=1,J18,0)</f>
        <v>0</v>
      </c>
      <c r="O18" s="245">
        <v>0</v>
      </c>
    </row>
    <row r="19" spans="1:15" s="35" customFormat="1" ht="25.5" x14ac:dyDescent="0.25">
      <c r="A19" s="855" t="s">
        <v>153</v>
      </c>
      <c r="B19" s="1557"/>
      <c r="C19" s="1559" t="s">
        <v>397</v>
      </c>
      <c r="D19" s="233" t="str">
        <f>'Invulscherm 1 - Weging'!E19</f>
        <v>verplicht</v>
      </c>
      <c r="E19" s="498" t="s">
        <v>633</v>
      </c>
      <c r="F19" s="957" t="s">
        <v>634</v>
      </c>
      <c r="G19" s="234">
        <f>'Invulscherm 1 - Weging'!F19</f>
        <v>0.8</v>
      </c>
      <c r="H19" s="164"/>
      <c r="I19" s="940"/>
      <c r="J19" s="511">
        <f t="shared" si="0"/>
        <v>0</v>
      </c>
      <c r="K19" s="897">
        <f t="shared" ref="K19" si="15">J19</f>
        <v>0</v>
      </c>
      <c r="L19" s="245">
        <v>0</v>
      </c>
      <c r="M19" s="245">
        <v>0</v>
      </c>
      <c r="N19" s="899">
        <f t="shared" si="2"/>
        <v>0</v>
      </c>
      <c r="O19" s="245">
        <v>0</v>
      </c>
    </row>
    <row r="20" spans="1:15" s="35" customFormat="1" ht="25.5" x14ac:dyDescent="0.25">
      <c r="A20" s="856" t="s">
        <v>135</v>
      </c>
      <c r="B20" s="1558"/>
      <c r="C20" s="1560"/>
      <c r="D20" s="501" t="str">
        <f>'Invulscherm 1 - Weging'!H19</f>
        <v>verplicht</v>
      </c>
      <c r="E20" s="941" t="s">
        <v>635</v>
      </c>
      <c r="F20" s="957" t="s">
        <v>636</v>
      </c>
      <c r="G20" s="178">
        <f>'Invulscherm 1 - Weging'!I19</f>
        <v>0.8</v>
      </c>
      <c r="H20" s="165"/>
      <c r="I20" s="942"/>
      <c r="J20" s="511">
        <f t="shared" si="0"/>
        <v>0</v>
      </c>
      <c r="K20" s="897">
        <f t="shared" ref="K20" si="16">J20</f>
        <v>0</v>
      </c>
      <c r="L20" s="245">
        <v>0</v>
      </c>
      <c r="M20" s="245">
        <v>0</v>
      </c>
      <c r="N20" s="899">
        <f t="shared" si="2"/>
        <v>0</v>
      </c>
      <c r="O20" s="245">
        <v>0</v>
      </c>
    </row>
    <row r="21" spans="1:15" s="35" customFormat="1" ht="15.75" x14ac:dyDescent="0.25">
      <c r="A21" s="857" t="s">
        <v>76</v>
      </c>
      <c r="B21" s="158" t="s">
        <v>274</v>
      </c>
      <c r="C21" s="215"/>
      <c r="D21" s="166"/>
      <c r="E21" s="154"/>
      <c r="F21" s="161"/>
      <c r="G21" s="154"/>
      <c r="H21" s="153"/>
      <c r="I21" s="724"/>
      <c r="J21" s="898">
        <f t="shared" si="0"/>
        <v>0</v>
      </c>
      <c r="K21" s="897">
        <f t="shared" ref="K21" si="17">J21</f>
        <v>0</v>
      </c>
      <c r="L21" s="245">
        <v>0</v>
      </c>
      <c r="M21" s="245">
        <v>0</v>
      </c>
      <c r="N21" s="899"/>
      <c r="O21" s="245">
        <v>0</v>
      </c>
    </row>
    <row r="22" spans="1:15" s="35" customFormat="1" ht="25.5" x14ac:dyDescent="0.25">
      <c r="A22" s="854" t="s">
        <v>134</v>
      </c>
      <c r="B22" s="494"/>
      <c r="C22" s="220" t="s">
        <v>313</v>
      </c>
      <c r="D22" s="495" t="str">
        <f>'Invulscherm 1 - Weging'!E21</f>
        <v>relevant</v>
      </c>
      <c r="E22" s="498" t="s">
        <v>637</v>
      </c>
      <c r="F22" s="957" t="s">
        <v>638</v>
      </c>
      <c r="G22" s="234">
        <f>'Invulscherm 1 - Weging'!F21</f>
        <v>0.8</v>
      </c>
      <c r="H22" s="163"/>
      <c r="I22" s="717"/>
      <c r="J22" s="511">
        <f t="shared" si="0"/>
        <v>0</v>
      </c>
      <c r="K22" s="897">
        <f t="shared" ref="K22" si="18">J22</f>
        <v>0</v>
      </c>
      <c r="L22" s="245">
        <v>0</v>
      </c>
      <c r="M22" s="245">
        <v>0</v>
      </c>
      <c r="N22" s="899">
        <f t="shared" si="2"/>
        <v>0</v>
      </c>
      <c r="O22" s="245">
        <v>0</v>
      </c>
    </row>
    <row r="23" spans="1:15" s="35" customFormat="1" ht="64.5" customHeight="1" x14ac:dyDescent="0.25">
      <c r="A23" s="855" t="s">
        <v>156</v>
      </c>
      <c r="B23" s="497"/>
      <c r="C23" s="222" t="s">
        <v>604</v>
      </c>
      <c r="D23" s="233" t="str">
        <f>'Invulscherm 1 - Weging'!H22</f>
        <v>extra belangrijk</v>
      </c>
      <c r="E23" s="498" t="s">
        <v>640</v>
      </c>
      <c r="F23" s="957" t="s">
        <v>639</v>
      </c>
      <c r="G23" s="234">
        <f>'Invulscherm 1 - Weging'!I22</f>
        <v>1.2000000000000002</v>
      </c>
      <c r="H23" s="164"/>
      <c r="I23" s="722"/>
      <c r="J23" s="511">
        <f t="shared" si="0"/>
        <v>0</v>
      </c>
      <c r="K23" s="897">
        <f t="shared" ref="K23" si="19">J23</f>
        <v>0</v>
      </c>
      <c r="L23" s="245">
        <v>0</v>
      </c>
      <c r="M23" s="245">
        <v>0</v>
      </c>
      <c r="N23" s="899">
        <f t="shared" si="2"/>
        <v>0</v>
      </c>
      <c r="O23" s="245">
        <v>0</v>
      </c>
    </row>
    <row r="24" spans="1:15" s="35" customFormat="1" ht="88.5" customHeight="1" x14ac:dyDescent="0.25">
      <c r="A24" s="855" t="s">
        <v>158</v>
      </c>
      <c r="B24" s="787"/>
      <c r="C24" s="785" t="s">
        <v>275</v>
      </c>
      <c r="D24" s="233" t="str">
        <f>'Invulscherm 1 - Weging'!E23</f>
        <v>verplicht</v>
      </c>
      <c r="E24" s="498" t="s">
        <v>641</v>
      </c>
      <c r="F24" s="957" t="s">
        <v>642</v>
      </c>
      <c r="G24" s="234">
        <f>'Invulscherm 1 - Weging'!F23</f>
        <v>0.8</v>
      </c>
      <c r="H24" s="164"/>
      <c r="I24" s="722"/>
      <c r="J24" s="511">
        <f t="shared" si="0"/>
        <v>0</v>
      </c>
      <c r="K24" s="897">
        <f t="shared" ref="K24:K25" si="20">J24</f>
        <v>0</v>
      </c>
      <c r="L24" s="245">
        <v>0</v>
      </c>
      <c r="M24" s="245">
        <v>0</v>
      </c>
      <c r="N24" s="899">
        <f t="shared" si="2"/>
        <v>0</v>
      </c>
      <c r="O24" s="245">
        <v>0</v>
      </c>
    </row>
    <row r="25" spans="1:15" s="239" customFormat="1" ht="25.5" x14ac:dyDescent="0.25">
      <c r="A25" s="855" t="s">
        <v>163</v>
      </c>
      <c r="B25" s="497"/>
      <c r="C25" s="222" t="str">
        <f>'Invulscherm 1 - Weging'!C24</f>
        <v>Collectief beheer van groen</v>
      </c>
      <c r="D25" s="233" t="str">
        <f>'Invulscherm 1 - Weging'!H24</f>
        <v>extra belangrijk</v>
      </c>
      <c r="E25" s="498" t="s">
        <v>643</v>
      </c>
      <c r="F25" s="957" t="s">
        <v>644</v>
      </c>
      <c r="G25" s="234">
        <f>'Invulscherm 1 - Weging'!I24</f>
        <v>1.2000000000000002</v>
      </c>
      <c r="H25" s="164"/>
      <c r="I25" s="722"/>
      <c r="J25" s="511">
        <f t="shared" ref="J25" si="21">IF(O25=1,G25,0)</f>
        <v>0</v>
      </c>
      <c r="K25" s="897">
        <f t="shared" si="20"/>
        <v>0</v>
      </c>
      <c r="L25" s="245">
        <v>0</v>
      </c>
      <c r="M25" s="245">
        <v>0</v>
      </c>
      <c r="N25" s="899">
        <f t="shared" ref="N25" si="22">IF(R25=1,J25,0)</f>
        <v>0</v>
      </c>
      <c r="O25" s="245">
        <v>0</v>
      </c>
    </row>
    <row r="26" spans="1:15" s="239" customFormat="1" ht="38.25" x14ac:dyDescent="0.25">
      <c r="A26" s="855" t="s">
        <v>136</v>
      </c>
      <c r="B26" s="497"/>
      <c r="C26" s="222" t="str">
        <f>'Invulscherm 1 - Weging'!C25</f>
        <v>Collectieve mobiliteit</v>
      </c>
      <c r="D26" s="233" t="str">
        <f>'Invulscherm 1 - Weging'!H25</f>
        <v>extra belangrijk</v>
      </c>
      <c r="E26" s="498" t="s">
        <v>645</v>
      </c>
      <c r="F26" s="957" t="s">
        <v>646</v>
      </c>
      <c r="G26" s="234">
        <f>'Invulscherm 1 - Weging'!I25</f>
        <v>1.2000000000000002</v>
      </c>
      <c r="H26" s="164"/>
      <c r="I26" s="722"/>
      <c r="J26" s="511">
        <f t="shared" si="0"/>
        <v>0</v>
      </c>
      <c r="K26" s="897">
        <f t="shared" ref="K26" si="23">J26</f>
        <v>0</v>
      </c>
      <c r="L26" s="245">
        <v>0</v>
      </c>
      <c r="M26" s="245">
        <v>0</v>
      </c>
      <c r="N26" s="899">
        <f t="shared" si="2"/>
        <v>0</v>
      </c>
      <c r="O26" s="245">
        <v>0</v>
      </c>
    </row>
    <row r="27" spans="1:15" s="35" customFormat="1" ht="38.25" x14ac:dyDescent="0.25">
      <c r="A27" s="855" t="s">
        <v>372</v>
      </c>
      <c r="B27" s="497"/>
      <c r="C27" s="222" t="s">
        <v>303</v>
      </c>
      <c r="D27" s="233" t="str">
        <f>'Invulscherm 1 - Weging'!H26</f>
        <v>relevant</v>
      </c>
      <c r="E27" s="498" t="s">
        <v>647</v>
      </c>
      <c r="F27" s="957" t="s">
        <v>648</v>
      </c>
      <c r="G27" s="234">
        <f>'Invulscherm 1 - Weging'!I26</f>
        <v>0.8</v>
      </c>
      <c r="H27" s="164"/>
      <c r="I27" s="722"/>
      <c r="J27" s="511">
        <f t="shared" si="0"/>
        <v>0</v>
      </c>
      <c r="K27" s="897">
        <f t="shared" ref="K27" si="24">J27</f>
        <v>0</v>
      </c>
      <c r="L27" s="245">
        <v>0</v>
      </c>
      <c r="M27" s="245">
        <v>0</v>
      </c>
      <c r="N27" s="899">
        <f t="shared" si="2"/>
        <v>0</v>
      </c>
      <c r="O27" s="245">
        <v>0</v>
      </c>
    </row>
    <row r="28" spans="1:15" s="35" customFormat="1" ht="38.25" x14ac:dyDescent="0.25">
      <c r="A28" s="855" t="s">
        <v>400</v>
      </c>
      <c r="B28" s="497"/>
      <c r="C28" s="222" t="s">
        <v>314</v>
      </c>
      <c r="D28" s="233" t="str">
        <f>'Invulscherm 1 - Weging'!H27</f>
        <v>relevant</v>
      </c>
      <c r="E28" s="498" t="s">
        <v>649</v>
      </c>
      <c r="F28" s="957" t="s">
        <v>650</v>
      </c>
      <c r="G28" s="234">
        <f>'Invulscherm 1 - Weging'!I27</f>
        <v>0.8</v>
      </c>
      <c r="H28" s="164"/>
      <c r="I28" s="722"/>
      <c r="J28" s="511">
        <f t="shared" si="0"/>
        <v>0</v>
      </c>
      <c r="K28" s="897">
        <f t="shared" ref="K28" si="25">J28</f>
        <v>0</v>
      </c>
      <c r="L28" s="245">
        <v>0</v>
      </c>
      <c r="M28" s="245">
        <v>0</v>
      </c>
      <c r="N28" s="899">
        <f t="shared" si="2"/>
        <v>0</v>
      </c>
      <c r="O28" s="245">
        <v>0</v>
      </c>
    </row>
    <row r="29" spans="1:15" s="35" customFormat="1" ht="76.5" x14ac:dyDescent="0.25">
      <c r="A29" s="861" t="s">
        <v>419</v>
      </c>
      <c r="B29" s="513"/>
      <c r="C29" s="514" t="s">
        <v>276</v>
      </c>
      <c r="D29" s="515" t="str">
        <f>'Invulscherm 1 - Weging'!H28</f>
        <v>relevant</v>
      </c>
      <c r="E29" s="516" t="s">
        <v>651</v>
      </c>
      <c r="F29" s="957" t="s">
        <v>652</v>
      </c>
      <c r="G29" s="517">
        <f>'Invulscherm 1 - Weging'!I28</f>
        <v>0.8</v>
      </c>
      <c r="H29" s="518"/>
      <c r="I29" s="725"/>
      <c r="J29" s="511">
        <f t="shared" si="0"/>
        <v>0</v>
      </c>
      <c r="K29" s="897">
        <f t="shared" ref="K29" si="26">J29</f>
        <v>0</v>
      </c>
      <c r="L29" s="245">
        <v>0</v>
      </c>
      <c r="M29" s="245">
        <v>0</v>
      </c>
      <c r="N29" s="899">
        <f t="shared" si="2"/>
        <v>0</v>
      </c>
      <c r="O29" s="245">
        <v>0</v>
      </c>
    </row>
    <row r="30" spans="1:15" s="35" customFormat="1" ht="64.5" thickBot="1" x14ac:dyDescent="0.3">
      <c r="A30" s="861" t="s">
        <v>603</v>
      </c>
      <c r="B30" s="513"/>
      <c r="C30" s="514" t="str">
        <f>'Invulscherm 1 - Weging'!C29</f>
        <v>Overgang van ontwikkelaar naar beheerder</v>
      </c>
      <c r="D30" s="515" t="str">
        <f>'Invulscherm 1 - Weging'!H29</f>
        <v>relevant</v>
      </c>
      <c r="E30" s="516" t="s">
        <v>653</v>
      </c>
      <c r="F30" s="957" t="s">
        <v>654</v>
      </c>
      <c r="G30" s="517">
        <f>'Invulscherm 1 - Weging'!I29</f>
        <v>0.8</v>
      </c>
      <c r="H30" s="518"/>
      <c r="I30" s="725"/>
      <c r="J30" s="519">
        <f t="shared" si="0"/>
        <v>0</v>
      </c>
      <c r="K30" s="897">
        <f t="shared" ref="K30" si="27">J30</f>
        <v>0</v>
      </c>
      <c r="L30" s="245">
        <v>0</v>
      </c>
      <c r="M30" s="245">
        <v>0</v>
      </c>
      <c r="N30" s="899">
        <f t="shared" si="2"/>
        <v>0</v>
      </c>
      <c r="O30" s="245">
        <v>0</v>
      </c>
    </row>
    <row r="31" spans="1:15" s="35" customFormat="1" ht="19.5" thickBot="1" x14ac:dyDescent="0.3">
      <c r="A31" s="862" t="s">
        <v>169</v>
      </c>
      <c r="B31" s="524" t="s">
        <v>319</v>
      </c>
      <c r="C31" s="525"/>
      <c r="D31" s="538"/>
      <c r="E31" s="539"/>
      <c r="F31" s="540"/>
      <c r="G31" s="902"/>
      <c r="H31" s="903"/>
      <c r="I31" s="903"/>
      <c r="J31" s="905">
        <f>SUM(J33:J46)</f>
        <v>0</v>
      </c>
      <c r="K31" s="897">
        <f>J31</f>
        <v>0</v>
      </c>
      <c r="L31" s="245">
        <v>0</v>
      </c>
      <c r="M31" s="245">
        <v>0</v>
      </c>
      <c r="N31" s="900">
        <f>SUM(N33:N46)</f>
        <v>0</v>
      </c>
      <c r="O31" s="245">
        <v>0</v>
      </c>
    </row>
    <row r="32" spans="1:15" s="35" customFormat="1" ht="15.75" x14ac:dyDescent="0.25">
      <c r="A32" s="863" t="s">
        <v>170</v>
      </c>
      <c r="B32" s="533" t="s">
        <v>297</v>
      </c>
      <c r="C32" s="533"/>
      <c r="D32" s="534"/>
      <c r="E32" s="535"/>
      <c r="F32" s="490"/>
      <c r="G32" s="535"/>
      <c r="H32" s="536"/>
      <c r="I32" s="726"/>
      <c r="J32" s="904"/>
      <c r="K32" s="897">
        <f t="shared" ref="K32" si="28">J32</f>
        <v>0</v>
      </c>
      <c r="L32" s="245">
        <v>0</v>
      </c>
      <c r="M32" s="245">
        <v>0</v>
      </c>
      <c r="N32" s="698"/>
      <c r="O32" s="245">
        <v>0</v>
      </c>
    </row>
    <row r="33" spans="1:15" s="35" customFormat="1" ht="127.5" x14ac:dyDescent="0.25">
      <c r="A33" s="864" t="s">
        <v>330</v>
      </c>
      <c r="B33" s="541"/>
      <c r="C33" s="542" t="s">
        <v>277</v>
      </c>
      <c r="D33" s="181" t="str">
        <f>'Invulscherm 1 - Weging'!H33</f>
        <v>extra belangrijk</v>
      </c>
      <c r="E33" s="681" t="s">
        <v>655</v>
      </c>
      <c r="F33" s="681" t="s">
        <v>656</v>
      </c>
      <c r="G33" s="238">
        <f>'Invulscherm 1 - Weging'!I33</f>
        <v>1.7999999999999998</v>
      </c>
      <c r="H33" s="183"/>
      <c r="I33" s="727"/>
      <c r="J33" s="708">
        <f t="shared" si="0"/>
        <v>0</v>
      </c>
      <c r="K33" s="897">
        <f t="shared" ref="K33" si="29">J33</f>
        <v>0</v>
      </c>
      <c r="L33" s="245">
        <v>0</v>
      </c>
      <c r="M33" s="245">
        <v>0</v>
      </c>
      <c r="N33" s="899">
        <f t="shared" ref="N33:N46" si="30">IF(O33=1,J33,0)</f>
        <v>0</v>
      </c>
      <c r="O33" s="245">
        <v>0</v>
      </c>
    </row>
    <row r="34" spans="1:15" s="35" customFormat="1" ht="63.75" x14ac:dyDescent="0.25">
      <c r="A34" s="865" t="s">
        <v>331</v>
      </c>
      <c r="B34" s="544"/>
      <c r="C34" s="545" t="s">
        <v>278</v>
      </c>
      <c r="D34" s="244" t="str">
        <f>'Invulscherm 1 - Weging'!H34</f>
        <v>relevant</v>
      </c>
      <c r="E34" s="960" t="s">
        <v>657</v>
      </c>
      <c r="F34" s="959" t="s">
        <v>658</v>
      </c>
      <c r="G34" s="238">
        <f>'Invulscherm 1 - Weging'!I34</f>
        <v>1.2</v>
      </c>
      <c r="H34" s="237"/>
      <c r="I34" s="722"/>
      <c r="J34" s="708">
        <f t="shared" si="0"/>
        <v>0</v>
      </c>
      <c r="K34" s="897">
        <f t="shared" ref="K34" si="31">J34</f>
        <v>0</v>
      </c>
      <c r="L34" s="245">
        <v>0</v>
      </c>
      <c r="M34" s="245">
        <v>0</v>
      </c>
      <c r="N34" s="899">
        <f t="shared" si="30"/>
        <v>0</v>
      </c>
      <c r="O34" s="245">
        <v>0</v>
      </c>
    </row>
    <row r="35" spans="1:15" s="35" customFormat="1" ht="76.5" x14ac:dyDescent="0.25">
      <c r="A35" s="865" t="s">
        <v>332</v>
      </c>
      <c r="B35" s="544"/>
      <c r="C35" s="545" t="s">
        <v>279</v>
      </c>
      <c r="D35" s="244" t="str">
        <f>'Invulscherm 1 - Weging'!H35</f>
        <v>extra belangrijk</v>
      </c>
      <c r="E35" s="960" t="s">
        <v>659</v>
      </c>
      <c r="F35" s="959" t="s">
        <v>660</v>
      </c>
      <c r="G35" s="238">
        <f>'Invulscherm 1 - Weging'!I35</f>
        <v>1.7999999999999998</v>
      </c>
      <c r="H35" s="237"/>
      <c r="I35" s="722"/>
      <c r="J35" s="708">
        <f t="shared" si="0"/>
        <v>0</v>
      </c>
      <c r="K35" s="897">
        <f t="shared" ref="K35" si="32">J35</f>
        <v>0</v>
      </c>
      <c r="L35" s="245">
        <v>0</v>
      </c>
      <c r="M35" s="245">
        <v>0</v>
      </c>
      <c r="N35" s="899">
        <f t="shared" si="30"/>
        <v>0</v>
      </c>
      <c r="O35" s="245">
        <v>0</v>
      </c>
    </row>
    <row r="36" spans="1:15" s="239" customFormat="1" ht="89.25" x14ac:dyDescent="0.25">
      <c r="A36" s="865" t="s">
        <v>531</v>
      </c>
      <c r="B36" s="544"/>
      <c r="C36" s="545" t="str">
        <f>'Invulscherm 1 - Weging'!C36</f>
        <v>Geuroverlast</v>
      </c>
      <c r="D36" s="244" t="str">
        <f>'Invulscherm 1 - Weging'!H36</f>
        <v>extra belangrijk</v>
      </c>
      <c r="E36" s="682" t="s">
        <v>661</v>
      </c>
      <c r="F36" s="961" t="s">
        <v>662</v>
      </c>
      <c r="G36" s="238">
        <f>'Invulscherm 1 - Weging'!I36</f>
        <v>1.7999999999999998</v>
      </c>
      <c r="H36" s="237"/>
      <c r="I36" s="722"/>
      <c r="J36" s="708">
        <f t="shared" si="0"/>
        <v>0</v>
      </c>
      <c r="K36" s="897">
        <f t="shared" ref="K36" si="33">J36</f>
        <v>0</v>
      </c>
      <c r="L36" s="245">
        <v>0</v>
      </c>
      <c r="M36" s="245">
        <v>0</v>
      </c>
      <c r="N36" s="899">
        <f t="shared" si="30"/>
        <v>0</v>
      </c>
      <c r="O36" s="245">
        <v>0</v>
      </c>
    </row>
    <row r="37" spans="1:15" s="35" customFormat="1" ht="15.75" x14ac:dyDescent="0.25">
      <c r="A37" s="857" t="s">
        <v>183</v>
      </c>
      <c r="B37" s="158" t="s">
        <v>280</v>
      </c>
      <c r="C37" s="215"/>
      <c r="D37" s="166"/>
      <c r="E37" s="86"/>
      <c r="F37" s="155"/>
      <c r="G37" s="88"/>
      <c r="H37" s="151"/>
      <c r="I37" s="728"/>
      <c r="J37" s="898"/>
      <c r="K37" s="897">
        <f t="shared" ref="K37" si="34">J37</f>
        <v>0</v>
      </c>
      <c r="L37" s="245">
        <v>0</v>
      </c>
      <c r="M37" s="245">
        <v>0</v>
      </c>
      <c r="N37" s="698"/>
      <c r="O37" s="245">
        <v>0</v>
      </c>
    </row>
    <row r="38" spans="1:15" s="35" customFormat="1" ht="38.25" x14ac:dyDescent="0.25">
      <c r="A38" s="864" t="s">
        <v>333</v>
      </c>
      <c r="B38" s="541"/>
      <c r="C38" s="542" t="s">
        <v>402</v>
      </c>
      <c r="D38" s="181" t="str">
        <f>'Invulscherm 1 - Weging'!E38</f>
        <v>verplicht</v>
      </c>
      <c r="E38" s="543" t="s">
        <v>663</v>
      </c>
      <c r="F38" s="543" t="s">
        <v>664</v>
      </c>
      <c r="G38" s="238">
        <f>'Invulscherm 1 - Weging'!F38</f>
        <v>1.2</v>
      </c>
      <c r="H38" s="546"/>
      <c r="I38" s="729"/>
      <c r="J38" s="708">
        <f t="shared" si="0"/>
        <v>0</v>
      </c>
      <c r="K38" s="897">
        <f t="shared" ref="K38" si="35">J38</f>
        <v>0</v>
      </c>
      <c r="L38" s="245">
        <v>0</v>
      </c>
      <c r="M38" s="245">
        <v>0</v>
      </c>
      <c r="N38" s="899">
        <f t="shared" si="30"/>
        <v>0</v>
      </c>
      <c r="O38" s="245">
        <v>0</v>
      </c>
    </row>
    <row r="39" spans="1:15" s="35" customFormat="1" ht="25.5" x14ac:dyDescent="0.25">
      <c r="A39" s="866" t="s">
        <v>334</v>
      </c>
      <c r="B39" s="548"/>
      <c r="C39" s="549" t="s">
        <v>401</v>
      </c>
      <c r="D39" s="550" t="str">
        <f>'Invulscherm 1 - Weging'!E39</f>
        <v>relevant</v>
      </c>
      <c r="E39" s="551" t="s">
        <v>665</v>
      </c>
      <c r="F39" s="962" t="s">
        <v>666</v>
      </c>
      <c r="G39" s="238">
        <f>'Invulscherm 1 - Weging'!F39</f>
        <v>1.2</v>
      </c>
      <c r="H39" s="552"/>
      <c r="I39" s="730"/>
      <c r="J39" s="708">
        <f t="shared" si="0"/>
        <v>0</v>
      </c>
      <c r="K39" s="897">
        <f t="shared" ref="K39" si="36">J39</f>
        <v>0</v>
      </c>
      <c r="L39" s="245">
        <v>0</v>
      </c>
      <c r="M39" s="245">
        <v>0</v>
      </c>
      <c r="N39" s="899">
        <f t="shared" si="30"/>
        <v>0</v>
      </c>
      <c r="O39" s="245">
        <v>0</v>
      </c>
    </row>
    <row r="40" spans="1:15" s="35" customFormat="1" ht="15.75" x14ac:dyDescent="0.25">
      <c r="A40" s="857" t="s">
        <v>196</v>
      </c>
      <c r="B40" s="158" t="s">
        <v>302</v>
      </c>
      <c r="C40" s="158"/>
      <c r="D40" s="166"/>
      <c r="E40" s="170"/>
      <c r="F40" s="155"/>
      <c r="G40" s="87"/>
      <c r="H40" s="151"/>
      <c r="I40" s="728"/>
      <c r="J40" s="898"/>
      <c r="K40" s="897">
        <f t="shared" ref="K40" si="37">J40</f>
        <v>0</v>
      </c>
      <c r="L40" s="245">
        <v>0</v>
      </c>
      <c r="M40" s="245">
        <v>0</v>
      </c>
      <c r="N40" s="698"/>
      <c r="O40" s="245">
        <v>0</v>
      </c>
    </row>
    <row r="41" spans="1:15" s="35" customFormat="1" ht="25.5" x14ac:dyDescent="0.25">
      <c r="A41" s="864" t="s">
        <v>358</v>
      </c>
      <c r="B41" s="1545"/>
      <c r="C41" s="1556" t="s">
        <v>335</v>
      </c>
      <c r="D41" s="181" t="str">
        <f>'Invulscherm 1 - Weging'!E41</f>
        <v>verplicht</v>
      </c>
      <c r="E41" s="182" t="s">
        <v>667</v>
      </c>
      <c r="F41" s="963" t="s">
        <v>669</v>
      </c>
      <c r="G41" s="180">
        <f>'Invulscherm 1 - Weging'!F41</f>
        <v>1.2</v>
      </c>
      <c r="H41" s="183"/>
      <c r="I41" s="727"/>
      <c r="J41" s="708">
        <f t="shared" si="0"/>
        <v>0</v>
      </c>
      <c r="K41" s="897">
        <f t="shared" ref="K41" si="38">J41</f>
        <v>0</v>
      </c>
      <c r="L41" s="245">
        <v>0</v>
      </c>
      <c r="M41" s="245">
        <v>0</v>
      </c>
      <c r="N41" s="899">
        <f t="shared" si="30"/>
        <v>0</v>
      </c>
      <c r="O41" s="245">
        <v>0</v>
      </c>
    </row>
    <row r="42" spans="1:15" s="35" customFormat="1" ht="38.25" x14ac:dyDescent="0.25">
      <c r="A42" s="867" t="s">
        <v>336</v>
      </c>
      <c r="B42" s="1546"/>
      <c r="C42" s="1550"/>
      <c r="D42" s="554" t="str">
        <f>'Invulscherm 1 - Weging'!H41</f>
        <v>relevant</v>
      </c>
      <c r="E42" s="555" t="s">
        <v>668</v>
      </c>
      <c r="F42" s="964" t="s">
        <v>670</v>
      </c>
      <c r="G42" s="238">
        <f>'Invulscherm 1 - Weging'!I41</f>
        <v>1.2</v>
      </c>
      <c r="H42" s="556"/>
      <c r="I42" s="731"/>
      <c r="J42" s="708">
        <f t="shared" si="0"/>
        <v>0</v>
      </c>
      <c r="K42" s="897">
        <f t="shared" ref="K42" si="39">J42</f>
        <v>0</v>
      </c>
      <c r="L42" s="245">
        <v>0</v>
      </c>
      <c r="M42" s="245">
        <v>0</v>
      </c>
      <c r="N42" s="899">
        <f t="shared" si="30"/>
        <v>0</v>
      </c>
      <c r="O42" s="245">
        <v>0</v>
      </c>
    </row>
    <row r="43" spans="1:15" s="35" customFormat="1" ht="38.25" x14ac:dyDescent="0.25">
      <c r="A43" s="867" t="s">
        <v>404</v>
      </c>
      <c r="B43" s="557"/>
      <c r="C43" s="786" t="s">
        <v>403</v>
      </c>
      <c r="D43" s="554" t="str">
        <f>'Invulscherm 1 - Weging'!H42</f>
        <v>relevant</v>
      </c>
      <c r="E43" s="555" t="s">
        <v>671</v>
      </c>
      <c r="F43" s="965" t="s">
        <v>672</v>
      </c>
      <c r="G43" s="238">
        <f>'Invulscherm 1 - Weging'!I42</f>
        <v>1.2</v>
      </c>
      <c r="H43" s="556"/>
      <c r="I43" s="731"/>
      <c r="J43" s="708">
        <f t="shared" si="0"/>
        <v>0</v>
      </c>
      <c r="K43" s="897">
        <f t="shared" ref="K43" si="40">J43</f>
        <v>0</v>
      </c>
      <c r="L43" s="245">
        <v>0</v>
      </c>
      <c r="M43" s="245">
        <v>0</v>
      </c>
      <c r="N43" s="899">
        <f t="shared" si="30"/>
        <v>0</v>
      </c>
      <c r="O43" s="245">
        <v>0</v>
      </c>
    </row>
    <row r="44" spans="1:15" s="239" customFormat="1" ht="15.75" x14ac:dyDescent="0.25">
      <c r="A44" s="857" t="s">
        <v>204</v>
      </c>
      <c r="B44" s="158" t="s">
        <v>282</v>
      </c>
      <c r="C44" s="158"/>
      <c r="D44" s="243"/>
      <c r="E44" s="170"/>
      <c r="F44" s="242"/>
      <c r="G44" s="240"/>
      <c r="H44" s="241"/>
      <c r="I44" s="728"/>
      <c r="J44" s="898"/>
      <c r="K44" s="897">
        <f t="shared" ref="K44" si="41">J44</f>
        <v>0</v>
      </c>
      <c r="L44" s="245">
        <v>0</v>
      </c>
      <c r="M44" s="245">
        <v>0</v>
      </c>
      <c r="N44" s="698"/>
      <c r="O44" s="245">
        <v>0</v>
      </c>
    </row>
    <row r="45" spans="1:15" s="35" customFormat="1" ht="51" x14ac:dyDescent="0.25">
      <c r="A45" s="865" t="s">
        <v>483</v>
      </c>
      <c r="B45" s="1547" t="s">
        <v>282</v>
      </c>
      <c r="C45" s="1548"/>
      <c r="D45" s="244" t="str">
        <f>'Invulscherm 1 - Weging'!E44</f>
        <v>verplicht</v>
      </c>
      <c r="E45" s="247" t="s">
        <v>673</v>
      </c>
      <c r="F45" s="963" t="s">
        <v>674</v>
      </c>
      <c r="G45" s="238">
        <f>'Invulscherm 1 - Weging'!F44</f>
        <v>1.2</v>
      </c>
      <c r="H45" s="558"/>
      <c r="I45" s="732"/>
      <c r="J45" s="708">
        <f t="shared" si="0"/>
        <v>0</v>
      </c>
      <c r="K45" s="897">
        <f t="shared" ref="K45" si="42">J45</f>
        <v>0</v>
      </c>
      <c r="L45" s="245">
        <v>0</v>
      </c>
      <c r="M45" s="245">
        <v>0</v>
      </c>
      <c r="N45" s="899">
        <f t="shared" si="30"/>
        <v>0</v>
      </c>
      <c r="O45" s="245">
        <v>0</v>
      </c>
    </row>
    <row r="46" spans="1:15" s="35" customFormat="1" ht="26.25" thickBot="1" x14ac:dyDescent="0.3">
      <c r="A46" s="865" t="s">
        <v>484</v>
      </c>
      <c r="B46" s="1549"/>
      <c r="C46" s="1550"/>
      <c r="D46" s="244" t="str">
        <f>'Invulscherm 1 - Weging'!H44</f>
        <v>relevant</v>
      </c>
      <c r="E46" s="247" t="s">
        <v>675</v>
      </c>
      <c r="F46" s="964" t="s">
        <v>676</v>
      </c>
      <c r="G46" s="906">
        <f>'Invulscherm 1 - Weging'!I44</f>
        <v>1.2</v>
      </c>
      <c r="H46" s="907"/>
      <c r="I46" s="736"/>
      <c r="J46" s="908">
        <f t="shared" si="0"/>
        <v>0</v>
      </c>
      <c r="K46" s="897">
        <f t="shared" ref="K46" si="43">J46</f>
        <v>0</v>
      </c>
      <c r="L46" s="245">
        <v>0</v>
      </c>
      <c r="M46" s="245">
        <v>0</v>
      </c>
      <c r="N46" s="899">
        <f t="shared" si="30"/>
        <v>0</v>
      </c>
      <c r="O46" s="245">
        <v>0</v>
      </c>
    </row>
    <row r="47" spans="1:15" s="35" customFormat="1" ht="19.5" thickBot="1" x14ac:dyDescent="0.3">
      <c r="A47" s="868" t="s">
        <v>215</v>
      </c>
      <c r="B47" s="451" t="s">
        <v>320</v>
      </c>
      <c r="C47" s="452"/>
      <c r="D47" s="592"/>
      <c r="E47" s="593"/>
      <c r="F47" s="594"/>
      <c r="G47" s="594"/>
      <c r="H47" s="594"/>
      <c r="I47" s="594"/>
      <c r="J47" s="966">
        <f>SUM(J49:J62)</f>
        <v>0</v>
      </c>
      <c r="K47" s="897">
        <f>J47</f>
        <v>0</v>
      </c>
      <c r="L47" s="245">
        <v>0</v>
      </c>
      <c r="M47" s="245">
        <v>0</v>
      </c>
      <c r="N47" s="901">
        <f>SUM(N49:N62)</f>
        <v>0</v>
      </c>
      <c r="O47" s="245">
        <v>0</v>
      </c>
    </row>
    <row r="48" spans="1:15" s="239" customFormat="1" ht="15.75" x14ac:dyDescent="0.25">
      <c r="A48" s="863" t="s">
        <v>217</v>
      </c>
      <c r="B48" s="590" t="str">
        <f>'Invulscherm 1 - Weging'!B47</f>
        <v>Beleving</v>
      </c>
      <c r="C48" s="590"/>
      <c r="D48" s="534"/>
      <c r="E48" s="535"/>
      <c r="F48" s="490"/>
      <c r="G48" s="535"/>
      <c r="H48" s="591"/>
      <c r="I48" s="733"/>
      <c r="J48" s="904"/>
      <c r="K48" s="897">
        <f t="shared" ref="K48" si="44">J48</f>
        <v>0</v>
      </c>
      <c r="L48" s="245">
        <v>0</v>
      </c>
      <c r="M48" s="245">
        <v>0</v>
      </c>
      <c r="N48" s="698"/>
      <c r="O48" s="245">
        <v>0</v>
      </c>
    </row>
    <row r="49" spans="1:15" s="35" customFormat="1" ht="51" x14ac:dyDescent="0.25">
      <c r="A49" s="869" t="s">
        <v>373</v>
      </c>
      <c r="B49" s="1561"/>
      <c r="C49" s="1563" t="str">
        <f>'Invulscherm 1 - Weging'!C48</f>
        <v>Verweving met omgeving</v>
      </c>
      <c r="D49" s="674" t="str">
        <f>'Invulscherm 1 - Weging'!E48</f>
        <v>verplicht</v>
      </c>
      <c r="E49" s="683" t="s">
        <v>681</v>
      </c>
      <c r="F49" s="992" t="s">
        <v>683</v>
      </c>
      <c r="G49" s="687">
        <f>'Invulscherm 1 - Weging'!F48</f>
        <v>1.1538461538461537</v>
      </c>
      <c r="H49" s="675"/>
      <c r="I49" s="734"/>
      <c r="J49" s="710">
        <f t="shared" si="0"/>
        <v>0</v>
      </c>
      <c r="K49" s="897">
        <f t="shared" ref="K49" si="45">J49</f>
        <v>0</v>
      </c>
      <c r="L49" s="245">
        <v>0</v>
      </c>
      <c r="M49" s="245">
        <v>0</v>
      </c>
      <c r="N49" s="899">
        <f>IF(O49=1,J49,0)</f>
        <v>0</v>
      </c>
      <c r="O49" s="245">
        <v>0</v>
      </c>
    </row>
    <row r="50" spans="1:15" s="679" customFormat="1" ht="25.5" x14ac:dyDescent="0.25">
      <c r="A50" s="870" t="s">
        <v>549</v>
      </c>
      <c r="B50" s="1562"/>
      <c r="C50" s="1576"/>
      <c r="D50" s="685" t="str">
        <f>'Invulscherm 1 - Weging'!H48</f>
        <v>relevant</v>
      </c>
      <c r="E50" s="684" t="s">
        <v>682</v>
      </c>
      <c r="F50" s="994" t="s">
        <v>684</v>
      </c>
      <c r="G50" s="688">
        <f>'Invulscherm 1 - Weging'!I48</f>
        <v>1.1538461538461537</v>
      </c>
      <c r="H50" s="680"/>
      <c r="I50" s="735"/>
      <c r="J50" s="710">
        <f t="shared" si="0"/>
        <v>0</v>
      </c>
      <c r="K50" s="897">
        <f t="shared" ref="K50" si="46">J50</f>
        <v>0</v>
      </c>
      <c r="L50" s="245">
        <v>0</v>
      </c>
      <c r="M50" s="245">
        <v>0</v>
      </c>
      <c r="N50" s="899">
        <f>IF(O50=1,J50,0)</f>
        <v>0</v>
      </c>
      <c r="O50" s="245">
        <v>0</v>
      </c>
    </row>
    <row r="51" spans="1:15" s="239" customFormat="1" ht="26.25" x14ac:dyDescent="0.25">
      <c r="A51" s="871" t="s">
        <v>374</v>
      </c>
      <c r="B51" s="1565"/>
      <c r="C51" s="1564" t="str">
        <f>'Invulscherm 1 - Weging'!C49</f>
        <v>Beeldvorming</v>
      </c>
      <c r="D51" s="614" t="str">
        <f>'Invulscherm 1 - Weging'!E49</f>
        <v>relevant</v>
      </c>
      <c r="E51" s="684" t="s">
        <v>685</v>
      </c>
      <c r="F51" s="995" t="s">
        <v>686</v>
      </c>
      <c r="G51" s="689">
        <f>'Invulscherm 1 - Weging'!F49</f>
        <v>1.1538461538461537</v>
      </c>
      <c r="H51" s="676"/>
      <c r="I51" s="736"/>
      <c r="J51" s="710">
        <f t="shared" si="0"/>
        <v>0</v>
      </c>
      <c r="K51" s="897">
        <f t="shared" ref="K51" si="47">J51</f>
        <v>0</v>
      </c>
      <c r="L51" s="245">
        <v>0</v>
      </c>
      <c r="M51" s="245">
        <v>0</v>
      </c>
      <c r="N51" s="899">
        <f>IF(O51=1,J51,0)</f>
        <v>0</v>
      </c>
      <c r="O51" s="245">
        <v>0</v>
      </c>
    </row>
    <row r="52" spans="1:15" s="679" customFormat="1" ht="26.25" x14ac:dyDescent="0.25">
      <c r="A52" s="872" t="s">
        <v>548</v>
      </c>
      <c r="B52" s="1562"/>
      <c r="C52" s="1576"/>
      <c r="D52" s="691" t="str">
        <f>'Invulscherm 1 - Weging'!H49</f>
        <v>relevant</v>
      </c>
      <c r="E52" s="684" t="s">
        <v>687</v>
      </c>
      <c r="F52" s="993" t="s">
        <v>688</v>
      </c>
      <c r="G52" s="690">
        <f>'Invulscherm 1 - Weging'!I49</f>
        <v>1.1538461538461537</v>
      </c>
      <c r="H52" s="678"/>
      <c r="I52" s="737"/>
      <c r="J52" s="710">
        <f t="shared" si="0"/>
        <v>0</v>
      </c>
      <c r="K52" s="897">
        <f t="shared" ref="K52" si="48">J52</f>
        <v>0</v>
      </c>
      <c r="L52" s="245">
        <v>0</v>
      </c>
      <c r="M52" s="245">
        <v>0</v>
      </c>
      <c r="N52" s="899">
        <f>IF(O52=1,J52,0)</f>
        <v>0</v>
      </c>
      <c r="O52" s="245">
        <v>0</v>
      </c>
    </row>
    <row r="53" spans="1:15" s="35" customFormat="1" ht="15.75" x14ac:dyDescent="0.25">
      <c r="A53" s="857" t="s">
        <v>220</v>
      </c>
      <c r="B53" s="215" t="s">
        <v>284</v>
      </c>
      <c r="C53" s="215"/>
      <c r="D53" s="243"/>
      <c r="E53" s="240"/>
      <c r="F53" s="242"/>
      <c r="G53" s="240"/>
      <c r="H53" s="241"/>
      <c r="I53" s="728"/>
      <c r="J53" s="898"/>
      <c r="K53" s="897">
        <f t="shared" ref="K53" si="49">J53</f>
        <v>0</v>
      </c>
      <c r="L53" s="245">
        <v>0</v>
      </c>
      <c r="M53" s="245">
        <v>0</v>
      </c>
      <c r="N53" s="698"/>
      <c r="O53" s="245">
        <v>0</v>
      </c>
    </row>
    <row r="54" spans="1:15" s="35" customFormat="1" ht="127.5" x14ac:dyDescent="0.25">
      <c r="A54" s="869" t="s">
        <v>539</v>
      </c>
      <c r="B54" s="1561"/>
      <c r="C54" s="1563" t="str">
        <f>'Invulscherm 1 - Weging'!C51</f>
        <v>Bestaande bebouwing</v>
      </c>
      <c r="D54" s="597" t="str">
        <f>'Invulscherm 1 - Weging'!E51</f>
        <v>verplicht</v>
      </c>
      <c r="E54" s="996" t="s">
        <v>689</v>
      </c>
      <c r="F54" s="994" t="s">
        <v>690</v>
      </c>
      <c r="G54" s="598">
        <f>'Invulscherm 1 - Weging'!F51</f>
        <v>1.1538461538461537</v>
      </c>
      <c r="H54" s="599"/>
      <c r="I54" s="729"/>
      <c r="J54" s="710">
        <f t="shared" si="0"/>
        <v>0</v>
      </c>
      <c r="K54" s="897">
        <f t="shared" ref="K54" si="50">J54</f>
        <v>0</v>
      </c>
      <c r="L54" s="245">
        <v>0</v>
      </c>
      <c r="M54" s="245">
        <v>0</v>
      </c>
      <c r="N54" s="899">
        <f t="shared" ref="N54:N58" si="51">IF(O54=1,J54,0)</f>
        <v>0</v>
      </c>
      <c r="O54" s="245">
        <v>0</v>
      </c>
    </row>
    <row r="55" spans="1:15" s="35" customFormat="1" ht="76.5" x14ac:dyDescent="0.25">
      <c r="A55" s="871" t="s">
        <v>375</v>
      </c>
      <c r="B55" s="1562"/>
      <c r="C55" s="1564" t="str">
        <f>'Invulscherm 1 - Weging'!C51</f>
        <v>Bestaande bebouwing</v>
      </c>
      <c r="D55" s="606" t="str">
        <f>'Invulscherm 1 - Weging'!H51</f>
        <v>relevant</v>
      </c>
      <c r="E55" s="996" t="s">
        <v>691</v>
      </c>
      <c r="F55" s="997" t="s">
        <v>692</v>
      </c>
      <c r="G55" s="603">
        <f>'Invulscherm 1 - Weging'!I51</f>
        <v>1.1538461538461537</v>
      </c>
      <c r="H55" s="459"/>
      <c r="I55" s="722"/>
      <c r="J55" s="710">
        <f t="shared" si="0"/>
        <v>0</v>
      </c>
      <c r="K55" s="897">
        <f t="shared" ref="K55" si="52">J55</f>
        <v>0</v>
      </c>
      <c r="L55" s="245">
        <v>0</v>
      </c>
      <c r="M55" s="245">
        <v>0</v>
      </c>
      <c r="N55" s="899">
        <f>IF(O55=1,J55,0)</f>
        <v>0</v>
      </c>
      <c r="O55" s="245">
        <v>0</v>
      </c>
    </row>
    <row r="56" spans="1:15" s="35" customFormat="1" ht="153" x14ac:dyDescent="0.25">
      <c r="A56" s="873" t="s">
        <v>540</v>
      </c>
      <c r="B56" s="1565"/>
      <c r="C56" s="1575" t="str">
        <f>'Invulscherm 1 - Weging'!C52</f>
        <v>Bestaande infrastructuur</v>
      </c>
      <c r="D56" s="602" t="str">
        <f>'Invulscherm 1 - Weging'!E52</f>
        <v>verplicht</v>
      </c>
      <c r="E56" s="998" t="s">
        <v>693</v>
      </c>
      <c r="F56" s="997" t="s">
        <v>695</v>
      </c>
      <c r="G56" s="603">
        <f>'Invulscherm 1 - Weging'!F52</f>
        <v>1.1538461538461537</v>
      </c>
      <c r="H56" s="604"/>
      <c r="I56" s="732"/>
      <c r="J56" s="710">
        <f t="shared" si="0"/>
        <v>0</v>
      </c>
      <c r="K56" s="897">
        <f t="shared" ref="K56" si="53">J56</f>
        <v>0</v>
      </c>
      <c r="L56" s="245">
        <v>0</v>
      </c>
      <c r="M56" s="245">
        <v>0</v>
      </c>
      <c r="N56" s="899">
        <f t="shared" si="51"/>
        <v>0</v>
      </c>
      <c r="O56" s="245">
        <v>0</v>
      </c>
    </row>
    <row r="57" spans="1:15" s="35" customFormat="1" ht="76.5" x14ac:dyDescent="0.25">
      <c r="A57" s="871" t="s">
        <v>376</v>
      </c>
      <c r="B57" s="1562"/>
      <c r="C57" s="1576" t="str">
        <f>'Invulscherm 1 - Weging'!C52</f>
        <v>Bestaande infrastructuur</v>
      </c>
      <c r="D57" s="606" t="str">
        <f>'Invulscherm 1 - Weging'!H52</f>
        <v>relevant</v>
      </c>
      <c r="E57" s="998" t="s">
        <v>694</v>
      </c>
      <c r="F57" s="997" t="s">
        <v>696</v>
      </c>
      <c r="G57" s="603">
        <f>'Invulscherm 1 - Weging'!I52</f>
        <v>1.1538461538461537</v>
      </c>
      <c r="H57" s="459"/>
      <c r="I57" s="738"/>
      <c r="J57" s="710">
        <f t="shared" si="0"/>
        <v>0</v>
      </c>
      <c r="K57" s="897">
        <f t="shared" ref="K57" si="54">J57</f>
        <v>0</v>
      </c>
      <c r="L57" s="245">
        <v>0</v>
      </c>
      <c r="M57" s="245">
        <v>0</v>
      </c>
      <c r="N57" s="899">
        <f>IF(O57=1,J57,0)</f>
        <v>0</v>
      </c>
      <c r="O57" s="245">
        <v>0</v>
      </c>
    </row>
    <row r="58" spans="1:15" s="35" customFormat="1" ht="140.25" x14ac:dyDescent="0.25">
      <c r="A58" s="874" t="s">
        <v>377</v>
      </c>
      <c r="B58" s="608"/>
      <c r="C58" s="608" t="s">
        <v>0</v>
      </c>
      <c r="D58" s="609" t="str">
        <f>'Invulscherm 1 - Weging'!H53</f>
        <v>relevant</v>
      </c>
      <c r="E58" s="999" t="s">
        <v>697</v>
      </c>
      <c r="F58" s="997" t="s">
        <v>698</v>
      </c>
      <c r="G58" s="610">
        <f>'Invulscherm 1 - Weging'!I53</f>
        <v>1.1538461538461537</v>
      </c>
      <c r="H58" s="611"/>
      <c r="I58" s="719"/>
      <c r="J58" s="710">
        <f t="shared" si="0"/>
        <v>0</v>
      </c>
      <c r="K58" s="897">
        <f t="shared" ref="K58" si="55">J58</f>
        <v>0</v>
      </c>
      <c r="L58" s="245">
        <v>0</v>
      </c>
      <c r="M58" s="245">
        <v>0</v>
      </c>
      <c r="N58" s="899">
        <f t="shared" si="51"/>
        <v>0</v>
      </c>
      <c r="O58" s="245">
        <v>0</v>
      </c>
    </row>
    <row r="59" spans="1:15" s="35" customFormat="1" ht="15.75" x14ac:dyDescent="0.25">
      <c r="A59" s="857" t="s">
        <v>533</v>
      </c>
      <c r="B59" s="215" t="s">
        <v>291</v>
      </c>
      <c r="C59" s="215"/>
      <c r="D59" s="166"/>
      <c r="E59" s="1000"/>
      <c r="F59" s="1001"/>
      <c r="G59" s="87"/>
      <c r="H59" s="151"/>
      <c r="I59" s="728"/>
      <c r="J59" s="898"/>
      <c r="K59" s="897">
        <f t="shared" ref="K59" si="56">J59</f>
        <v>0</v>
      </c>
      <c r="L59" s="245">
        <v>0</v>
      </c>
      <c r="M59" s="245">
        <v>0</v>
      </c>
      <c r="N59" s="698"/>
      <c r="O59" s="245">
        <v>0</v>
      </c>
    </row>
    <row r="60" spans="1:15" s="35" customFormat="1" ht="76.5" x14ac:dyDescent="0.25">
      <c r="A60" s="875" t="s">
        <v>541</v>
      </c>
      <c r="B60" s="596"/>
      <c r="C60" s="596" t="s">
        <v>292</v>
      </c>
      <c r="D60" s="597" t="str">
        <f>'Invulscherm 1 - Weging'!H55</f>
        <v>extra belangrijk</v>
      </c>
      <c r="E60" s="1002" t="s">
        <v>699</v>
      </c>
      <c r="F60" s="997" t="s">
        <v>700</v>
      </c>
      <c r="G60" s="598">
        <f>'Invulscherm 1 - Weging'!I55</f>
        <v>1.7307692307692306</v>
      </c>
      <c r="H60" s="613"/>
      <c r="I60" s="727"/>
      <c r="J60" s="710">
        <f t="shared" si="0"/>
        <v>0</v>
      </c>
      <c r="K60" s="897">
        <f t="shared" ref="K60" si="57">J60</f>
        <v>0</v>
      </c>
      <c r="L60" s="245">
        <v>0</v>
      </c>
      <c r="M60" s="245">
        <v>0</v>
      </c>
      <c r="N60" s="899">
        <f t="shared" ref="N60:N62" si="58">IF(O60=1,J60,0)</f>
        <v>0</v>
      </c>
      <c r="O60" s="245">
        <v>0</v>
      </c>
    </row>
    <row r="61" spans="1:15" s="35" customFormat="1" ht="89.25" x14ac:dyDescent="0.25">
      <c r="A61" s="871" t="s">
        <v>542</v>
      </c>
      <c r="B61" s="601"/>
      <c r="C61" s="601" t="s">
        <v>293</v>
      </c>
      <c r="D61" s="606" t="str">
        <f>'Invulscherm 1 - Weging'!H56</f>
        <v>verplicht</v>
      </c>
      <c r="E61" s="998" t="s">
        <v>701</v>
      </c>
      <c r="F61" s="997" t="s">
        <v>702</v>
      </c>
      <c r="G61" s="603">
        <f>'Invulscherm 1 - Weging'!I56</f>
        <v>1.1538461538461537</v>
      </c>
      <c r="H61" s="460"/>
      <c r="I61" s="738"/>
      <c r="J61" s="710">
        <f t="shared" si="0"/>
        <v>0</v>
      </c>
      <c r="K61" s="897">
        <f t="shared" ref="K61" si="59">J61</f>
        <v>0</v>
      </c>
      <c r="L61" s="245">
        <v>0</v>
      </c>
      <c r="M61" s="245">
        <v>0</v>
      </c>
      <c r="N61" s="899">
        <f t="shared" si="58"/>
        <v>0</v>
      </c>
      <c r="O61" s="245">
        <v>0</v>
      </c>
    </row>
    <row r="62" spans="1:15" s="35" customFormat="1" ht="192" thickBot="1" x14ac:dyDescent="0.3">
      <c r="A62" s="871" t="s">
        <v>543</v>
      </c>
      <c r="B62" s="601"/>
      <c r="C62" s="601" t="s">
        <v>294</v>
      </c>
      <c r="D62" s="606" t="str">
        <f>'Invulscherm 1 - Weging'!H57</f>
        <v>extra belangrijk</v>
      </c>
      <c r="E62" s="998" t="s">
        <v>703</v>
      </c>
      <c r="F62" s="997" t="s">
        <v>704</v>
      </c>
      <c r="G62" s="909">
        <f>'Invulscherm 1 - Weging'!I57</f>
        <v>1.7307692307692306</v>
      </c>
      <c r="H62" s="910"/>
      <c r="I62" s="725"/>
      <c r="J62" s="709">
        <f t="shared" si="0"/>
        <v>0</v>
      </c>
      <c r="K62" s="897">
        <f t="shared" ref="K62" si="60">J62</f>
        <v>0</v>
      </c>
      <c r="L62" s="245">
        <v>0</v>
      </c>
      <c r="M62" s="245">
        <v>0</v>
      </c>
      <c r="N62" s="899">
        <f t="shared" si="58"/>
        <v>0</v>
      </c>
      <c r="O62" s="245">
        <v>0</v>
      </c>
    </row>
    <row r="63" spans="1:15" s="35" customFormat="1" ht="30" customHeight="1" thickBot="1" x14ac:dyDescent="0.3">
      <c r="A63" s="876" t="s">
        <v>112</v>
      </c>
      <c r="B63" s="434" t="s">
        <v>321</v>
      </c>
      <c r="C63" s="435"/>
      <c r="D63" s="615"/>
      <c r="E63" s="1003"/>
      <c r="F63" s="1004"/>
      <c r="G63" s="911"/>
      <c r="H63" s="912"/>
      <c r="I63" s="912"/>
      <c r="J63" s="913">
        <f>SUM(J65:J78)</f>
        <v>0</v>
      </c>
      <c r="K63" s="897">
        <f t="shared" ref="K63" si="61">J63</f>
        <v>0</v>
      </c>
      <c r="L63" s="245">
        <v>0</v>
      </c>
      <c r="M63" s="245">
        <v>0</v>
      </c>
      <c r="N63" s="901">
        <f>SUM(N69:N78)</f>
        <v>0</v>
      </c>
      <c r="O63" s="245">
        <v>0</v>
      </c>
    </row>
    <row r="64" spans="1:15" s="35" customFormat="1" ht="15.75" x14ac:dyDescent="0.25">
      <c r="A64" s="863" t="s">
        <v>113</v>
      </c>
      <c r="B64" s="590" t="s">
        <v>295</v>
      </c>
      <c r="C64" s="590"/>
      <c r="D64" s="534"/>
      <c r="E64" s="1005"/>
      <c r="F64" s="1006"/>
      <c r="G64" s="535"/>
      <c r="H64" s="591"/>
      <c r="I64" s="733"/>
      <c r="J64" s="904"/>
      <c r="K64" s="897">
        <f t="shared" ref="K64:K68" si="62">J64</f>
        <v>0</v>
      </c>
      <c r="L64" s="245">
        <v>0</v>
      </c>
      <c r="M64" s="245">
        <v>0</v>
      </c>
      <c r="N64" s="698"/>
      <c r="O64" s="245">
        <v>0</v>
      </c>
    </row>
    <row r="65" spans="1:15" s="239" customFormat="1" ht="25.5" x14ac:dyDescent="0.25">
      <c r="A65" s="877" t="s">
        <v>349</v>
      </c>
      <c r="B65" s="1577"/>
      <c r="C65" s="1527" t="s">
        <v>408</v>
      </c>
      <c r="D65" s="617" t="str">
        <f>'Invulscherm 1 - Weging'!E61</f>
        <v>extra belangrijk</v>
      </c>
      <c r="E65" s="1007" t="s">
        <v>705</v>
      </c>
      <c r="F65" s="1007" t="s">
        <v>706</v>
      </c>
      <c r="G65" s="619">
        <f>'Invulscherm 1 - Weging'!F61</f>
        <v>1.6071428571428572</v>
      </c>
      <c r="H65" s="621"/>
      <c r="I65" s="738"/>
      <c r="J65" s="711">
        <f t="shared" ref="J65:J68" si="63">IF(O65=1,G65,0)</f>
        <v>0</v>
      </c>
      <c r="K65" s="897">
        <f t="shared" si="62"/>
        <v>0</v>
      </c>
      <c r="L65" s="245">
        <v>0</v>
      </c>
      <c r="M65" s="245">
        <v>0</v>
      </c>
      <c r="N65" s="899">
        <f t="shared" ref="N65:N68" si="64">IF(O65=1,J65,0)</f>
        <v>0</v>
      </c>
      <c r="O65" s="245">
        <v>0</v>
      </c>
    </row>
    <row r="66" spans="1:15" s="239" customFormat="1" ht="63.75" x14ac:dyDescent="0.25">
      <c r="A66" s="878" t="s">
        <v>352</v>
      </c>
      <c r="B66" s="1572"/>
      <c r="C66" s="1574"/>
      <c r="D66" s="623" t="str">
        <f>'Invulscherm 1 - Weging'!H61</f>
        <v>extra belangrijk</v>
      </c>
      <c r="E66" s="1008" t="s">
        <v>707</v>
      </c>
      <c r="F66" s="1012" t="s">
        <v>708</v>
      </c>
      <c r="G66" s="625">
        <f>'Invulscherm 1 - Weging'!I61</f>
        <v>1.6071428571428572</v>
      </c>
      <c r="H66" s="626"/>
      <c r="I66" s="739"/>
      <c r="J66" s="711">
        <f t="shared" si="63"/>
        <v>0</v>
      </c>
      <c r="K66" s="897">
        <f t="shared" si="62"/>
        <v>0</v>
      </c>
      <c r="L66" s="245">
        <v>0</v>
      </c>
      <c r="M66" s="245">
        <v>0</v>
      </c>
      <c r="N66" s="899">
        <f t="shared" si="64"/>
        <v>0</v>
      </c>
      <c r="O66" s="245">
        <v>0</v>
      </c>
    </row>
    <row r="67" spans="1:15" s="239" customFormat="1" ht="25.5" x14ac:dyDescent="0.25">
      <c r="A67" s="877" t="s">
        <v>353</v>
      </c>
      <c r="B67" s="1541"/>
      <c r="C67" s="1527" t="s">
        <v>348</v>
      </c>
      <c r="D67" s="617" t="str">
        <f>'Invulscherm 1 - Weging'!E62</f>
        <v>extra belangrijk</v>
      </c>
      <c r="E67" s="1007" t="s">
        <v>709</v>
      </c>
      <c r="F67" s="1012" t="s">
        <v>710</v>
      </c>
      <c r="G67" s="619">
        <f>'Invulscherm 1 - Weging'!F62</f>
        <v>1.6071428571428572</v>
      </c>
      <c r="H67" s="621"/>
      <c r="I67" s="738"/>
      <c r="J67" s="711">
        <f t="shared" si="63"/>
        <v>0</v>
      </c>
      <c r="K67" s="897">
        <f t="shared" si="62"/>
        <v>0</v>
      </c>
      <c r="L67" s="245">
        <v>0</v>
      </c>
      <c r="M67" s="245">
        <v>0</v>
      </c>
      <c r="N67" s="899">
        <f t="shared" si="64"/>
        <v>0</v>
      </c>
      <c r="O67" s="245">
        <v>0</v>
      </c>
    </row>
    <row r="68" spans="1:15" s="239" customFormat="1" ht="25.5" x14ac:dyDescent="0.25">
      <c r="A68" s="877" t="s">
        <v>354</v>
      </c>
      <c r="B68" s="1542"/>
      <c r="C68" s="1528"/>
      <c r="D68" s="617" t="str">
        <f>'Invulscherm 1 - Weging'!H62</f>
        <v>relevant</v>
      </c>
      <c r="E68" s="1007" t="s">
        <v>711</v>
      </c>
      <c r="F68" s="1012" t="s">
        <v>712</v>
      </c>
      <c r="G68" s="619">
        <f>'Invulscherm 1 - Weging'!I62</f>
        <v>1.0714285714285714</v>
      </c>
      <c r="H68" s="621"/>
      <c r="I68" s="738"/>
      <c r="J68" s="711">
        <f t="shared" si="63"/>
        <v>0</v>
      </c>
      <c r="K68" s="897">
        <f t="shared" si="62"/>
        <v>0</v>
      </c>
      <c r="L68" s="245">
        <v>0</v>
      </c>
      <c r="M68" s="245">
        <v>0</v>
      </c>
      <c r="N68" s="899">
        <f t="shared" si="64"/>
        <v>0</v>
      </c>
      <c r="O68" s="245">
        <v>0</v>
      </c>
    </row>
    <row r="69" spans="1:15" s="35" customFormat="1" ht="63.75" x14ac:dyDescent="0.25">
      <c r="A69" s="877" t="s">
        <v>406</v>
      </c>
      <c r="B69" s="1541"/>
      <c r="C69" s="1527" t="s">
        <v>347</v>
      </c>
      <c r="D69" s="617" t="str">
        <f>'Invulscherm 1 - Weging'!E63</f>
        <v>verplicht</v>
      </c>
      <c r="E69" s="1007" t="s">
        <v>713</v>
      </c>
      <c r="F69" s="1012" t="s">
        <v>714</v>
      </c>
      <c r="G69" s="619">
        <f>'Invulscherm 1 - Weging'!F63</f>
        <v>1.0714285714285714</v>
      </c>
      <c r="H69" s="621"/>
      <c r="I69" s="938"/>
      <c r="J69" s="711">
        <f t="shared" si="0"/>
        <v>0</v>
      </c>
      <c r="K69" s="897">
        <f t="shared" ref="K69" si="65">J69</f>
        <v>0</v>
      </c>
      <c r="L69" s="245">
        <v>0</v>
      </c>
      <c r="M69" s="245">
        <v>0</v>
      </c>
      <c r="N69" s="899">
        <f t="shared" ref="N69:N78" si="66">IF(O69=1,J69,0)</f>
        <v>0</v>
      </c>
      <c r="O69" s="245">
        <v>0</v>
      </c>
    </row>
    <row r="70" spans="1:15" s="35" customFormat="1" ht="109.5" customHeight="1" x14ac:dyDescent="0.25">
      <c r="A70" s="877" t="s">
        <v>407</v>
      </c>
      <c r="B70" s="1542"/>
      <c r="C70" s="1528"/>
      <c r="D70" s="617" t="str">
        <f>'Invulscherm 1 - Weging'!H63</f>
        <v>relevant</v>
      </c>
      <c r="E70" s="1007" t="s">
        <v>715</v>
      </c>
      <c r="F70" s="1012" t="s">
        <v>716</v>
      </c>
      <c r="G70" s="619">
        <f>'Invulscherm 1 - Weging'!I63</f>
        <v>1.0714285714285714</v>
      </c>
      <c r="H70" s="620" t="s">
        <v>605</v>
      </c>
      <c r="I70" s="938"/>
      <c r="J70" s="711">
        <f>IF(O70=0,0,IF(O70=1,G70*(1/6),IF(O70=2,G70*(2/6),IF(O70=3,G70*(3/6),IF(O70=4,G70*(4/6),IF(O70=5,G70*(5/6),IF(O70=6,G70,0)))))))</f>
        <v>0</v>
      </c>
      <c r="K70" s="897">
        <f t="shared" ref="K70" si="67">J70</f>
        <v>0</v>
      </c>
      <c r="L70" s="245">
        <v>0</v>
      </c>
      <c r="M70" s="245">
        <v>0</v>
      </c>
      <c r="N70" s="899">
        <f>IF(O70=1,J70*0.3,IF(O70=2,J70*0.66,IF(O70=3,J70,0)))</f>
        <v>0</v>
      </c>
      <c r="O70" s="245">
        <v>0</v>
      </c>
    </row>
    <row r="71" spans="1:15" s="239" customFormat="1" ht="25.5" x14ac:dyDescent="0.25">
      <c r="A71" s="877" t="s">
        <v>606</v>
      </c>
      <c r="B71" s="1541"/>
      <c r="C71" s="1527" t="str">
        <f>'Invulscherm 1 - Weging'!B64</f>
        <v>SMART-Grid</v>
      </c>
      <c r="D71" s="617" t="str">
        <f>'Invulscherm 1 - Weging'!E64</f>
        <v>verplicht</v>
      </c>
      <c r="E71" s="1007" t="s">
        <v>717</v>
      </c>
      <c r="F71" s="1012" t="s">
        <v>719</v>
      </c>
      <c r="G71" s="619">
        <f>'Invulscherm 1 - Weging'!F64</f>
        <v>1.0714285714285714</v>
      </c>
      <c r="H71" s="621"/>
      <c r="I71" s="738"/>
      <c r="J71" s="711">
        <f t="shared" si="0"/>
        <v>0</v>
      </c>
      <c r="K71" s="897">
        <f t="shared" ref="K71" si="68">J71</f>
        <v>0</v>
      </c>
      <c r="L71" s="245">
        <v>0</v>
      </c>
      <c r="M71" s="245">
        <v>0</v>
      </c>
      <c r="N71" s="899">
        <f t="shared" ref="N71:N72" si="69">IF(O71=1,J71,0)</f>
        <v>0</v>
      </c>
      <c r="O71" s="245">
        <v>0</v>
      </c>
    </row>
    <row r="72" spans="1:15" s="239" customFormat="1" ht="15.75" x14ac:dyDescent="0.25">
      <c r="A72" s="877" t="s">
        <v>607</v>
      </c>
      <c r="B72" s="1542"/>
      <c r="C72" s="1528"/>
      <c r="D72" s="617" t="str">
        <f>'Invulscherm 1 - Weging'!H64</f>
        <v>relevant</v>
      </c>
      <c r="E72" s="1007" t="s">
        <v>718</v>
      </c>
      <c r="F72" s="1012" t="s">
        <v>720</v>
      </c>
      <c r="G72" s="619">
        <f>'Invulscherm 1 - Weging'!I64</f>
        <v>1.0714285714285714</v>
      </c>
      <c r="H72" s="621"/>
      <c r="I72" s="738"/>
      <c r="J72" s="711">
        <f t="shared" si="0"/>
        <v>0</v>
      </c>
      <c r="K72" s="897">
        <f t="shared" ref="K72" si="70">J72</f>
        <v>0</v>
      </c>
      <c r="L72" s="245">
        <v>0</v>
      </c>
      <c r="M72" s="245">
        <v>0</v>
      </c>
      <c r="N72" s="899">
        <f t="shared" si="69"/>
        <v>0</v>
      </c>
      <c r="O72" s="245">
        <v>0</v>
      </c>
    </row>
    <row r="73" spans="1:15" s="239" customFormat="1" ht="15.75" x14ac:dyDescent="0.25">
      <c r="A73" s="857" t="s">
        <v>114</v>
      </c>
      <c r="B73" s="215" t="s">
        <v>296</v>
      </c>
      <c r="C73" s="215"/>
      <c r="D73" s="243"/>
      <c r="E73" s="1000"/>
      <c r="F73" s="1001"/>
      <c r="G73" s="240"/>
      <c r="H73" s="241"/>
      <c r="I73" s="728"/>
      <c r="J73" s="898"/>
      <c r="K73" s="897">
        <f t="shared" ref="K73" si="71">J73</f>
        <v>0</v>
      </c>
      <c r="L73" s="245">
        <v>0</v>
      </c>
      <c r="M73" s="245">
        <v>0</v>
      </c>
      <c r="N73" s="698"/>
      <c r="O73" s="245">
        <v>0</v>
      </c>
    </row>
    <row r="74" spans="1:15" s="235" customFormat="1" ht="63.75" x14ac:dyDescent="0.25">
      <c r="A74" s="877" t="s">
        <v>485</v>
      </c>
      <c r="B74" s="1539" t="s">
        <v>296</v>
      </c>
      <c r="C74" s="1527"/>
      <c r="D74" s="617" t="str">
        <f>'Invulscherm 1 - Weging'!E66</f>
        <v>extra belangrijk</v>
      </c>
      <c r="E74" s="1007" t="s">
        <v>721</v>
      </c>
      <c r="F74" s="1012" t="s">
        <v>722</v>
      </c>
      <c r="G74" s="619">
        <f>'Invulscherm 1 - Weging'!F66</f>
        <v>1.6071428571428572</v>
      </c>
      <c r="H74" s="621"/>
      <c r="I74" s="738"/>
      <c r="J74" s="711">
        <f t="shared" ref="J74:J127" si="72">IF(O74=1,G74,0)</f>
        <v>0</v>
      </c>
      <c r="K74" s="897">
        <f t="shared" ref="K74" si="73">J74</f>
        <v>0</v>
      </c>
      <c r="L74" s="245">
        <v>0</v>
      </c>
      <c r="M74" s="245">
        <v>0</v>
      </c>
      <c r="N74" s="899">
        <f t="shared" si="66"/>
        <v>0</v>
      </c>
      <c r="O74" s="245">
        <v>0</v>
      </c>
    </row>
    <row r="75" spans="1:15" s="35" customFormat="1" ht="25.5" x14ac:dyDescent="0.25">
      <c r="A75" s="877" t="s">
        <v>486</v>
      </c>
      <c r="B75" s="1540"/>
      <c r="C75" s="1528"/>
      <c r="D75" s="617" t="str">
        <f>'Invulscherm 1 - Weging'!H66</f>
        <v>relevant</v>
      </c>
      <c r="E75" s="1007" t="s">
        <v>723</v>
      </c>
      <c r="F75" s="1012" t="s">
        <v>724</v>
      </c>
      <c r="G75" s="619">
        <f>'Invulscherm 1 - Weging'!I66</f>
        <v>1.0714285714285714</v>
      </c>
      <c r="H75" s="621"/>
      <c r="I75" s="738"/>
      <c r="J75" s="711">
        <f t="shared" si="72"/>
        <v>0</v>
      </c>
      <c r="K75" s="897">
        <f t="shared" ref="K75" si="74">J75</f>
        <v>0</v>
      </c>
      <c r="L75" s="245">
        <v>0</v>
      </c>
      <c r="M75" s="245">
        <v>0</v>
      </c>
      <c r="N75" s="899">
        <f t="shared" si="66"/>
        <v>0</v>
      </c>
      <c r="O75" s="245">
        <v>0</v>
      </c>
    </row>
    <row r="76" spans="1:15" s="239" customFormat="1" ht="15.75" x14ac:dyDescent="0.25">
      <c r="A76" s="857" t="s">
        <v>115</v>
      </c>
      <c r="B76" s="215" t="s">
        <v>528</v>
      </c>
      <c r="C76" s="215"/>
      <c r="D76" s="243"/>
      <c r="E76" s="240"/>
      <c r="F76" s="242"/>
      <c r="G76" s="240"/>
      <c r="H76" s="241"/>
      <c r="I76" s="728"/>
      <c r="J76" s="898"/>
      <c r="K76" s="897">
        <f t="shared" ref="K76" si="75">J76</f>
        <v>0</v>
      </c>
      <c r="L76" s="245">
        <v>0</v>
      </c>
      <c r="M76" s="245">
        <v>0</v>
      </c>
      <c r="N76" s="698"/>
      <c r="O76" s="245">
        <v>0</v>
      </c>
    </row>
    <row r="77" spans="1:15" s="35" customFormat="1" ht="25.5" x14ac:dyDescent="0.25">
      <c r="A77" s="877" t="s">
        <v>410</v>
      </c>
      <c r="B77" s="1571"/>
      <c r="C77" s="1573" t="str">
        <f>'Invulscherm 1 - Weging'!B68</f>
        <v>Water (water als bron)</v>
      </c>
      <c r="D77" s="617" t="str">
        <f>'Invulscherm 1 - Weging'!E68</f>
        <v>verplicht</v>
      </c>
      <c r="E77" s="618" t="s">
        <v>725</v>
      </c>
      <c r="F77" s="1012" t="s">
        <v>727</v>
      </c>
      <c r="G77" s="619">
        <f>'Invulscherm 1 - Weging'!F68</f>
        <v>1.0714285714285714</v>
      </c>
      <c r="H77" s="621"/>
      <c r="I77" s="738"/>
      <c r="J77" s="711">
        <f t="shared" si="72"/>
        <v>0</v>
      </c>
      <c r="K77" s="897">
        <f t="shared" ref="K77" si="76">J77</f>
        <v>0</v>
      </c>
      <c r="L77" s="245">
        <v>0</v>
      </c>
      <c r="M77" s="245">
        <v>0</v>
      </c>
      <c r="N77" s="899">
        <f t="shared" si="66"/>
        <v>0</v>
      </c>
      <c r="O77" s="245">
        <v>0</v>
      </c>
    </row>
    <row r="78" spans="1:15" s="239" customFormat="1" ht="90" thickBot="1" x14ac:dyDescent="0.3">
      <c r="A78" s="878" t="s">
        <v>411</v>
      </c>
      <c r="B78" s="1572"/>
      <c r="C78" s="1574"/>
      <c r="D78" s="623" t="str">
        <f>'Invulscherm 1 - Weging'!H68</f>
        <v>relevant</v>
      </c>
      <c r="E78" s="624" t="s">
        <v>726</v>
      </c>
      <c r="F78" s="1012" t="s">
        <v>728</v>
      </c>
      <c r="G78" s="625">
        <f>'Invulscherm 1 - Weging'!I68</f>
        <v>1.0714285714285714</v>
      </c>
      <c r="H78" s="626"/>
      <c r="I78" s="739"/>
      <c r="J78" s="914">
        <f t="shared" si="72"/>
        <v>0</v>
      </c>
      <c r="K78" s="897">
        <f t="shared" ref="K78" si="77">J78</f>
        <v>0</v>
      </c>
      <c r="L78" s="245">
        <v>0</v>
      </c>
      <c r="M78" s="245">
        <v>0</v>
      </c>
      <c r="N78" s="899">
        <f t="shared" si="66"/>
        <v>0</v>
      </c>
      <c r="O78" s="245">
        <v>0</v>
      </c>
    </row>
    <row r="79" spans="1:15" s="35" customFormat="1" ht="30" customHeight="1" thickBot="1" x14ac:dyDescent="0.3">
      <c r="A79" s="879" t="s">
        <v>103</v>
      </c>
      <c r="B79" s="527" t="s">
        <v>322</v>
      </c>
      <c r="C79" s="528"/>
      <c r="D79" s="628"/>
      <c r="E79" s="629"/>
      <c r="F79" s="630"/>
      <c r="G79" s="915"/>
      <c r="H79" s="916"/>
      <c r="I79" s="916"/>
      <c r="J79" s="917">
        <f>SUM(J81:J102)</f>
        <v>0</v>
      </c>
      <c r="K79" s="897">
        <f>J79</f>
        <v>0</v>
      </c>
      <c r="L79" s="245">
        <v>0</v>
      </c>
      <c r="M79" s="245">
        <v>0</v>
      </c>
      <c r="N79" s="901">
        <f>SUM(N81:N102)</f>
        <v>0</v>
      </c>
      <c r="O79" s="245">
        <v>0</v>
      </c>
    </row>
    <row r="80" spans="1:15" s="239" customFormat="1" ht="15.75" x14ac:dyDescent="0.25">
      <c r="A80" s="863" t="s">
        <v>104</v>
      </c>
      <c r="B80" s="590" t="s">
        <v>493</v>
      </c>
      <c r="C80" s="590"/>
      <c r="D80" s="534"/>
      <c r="E80" s="627"/>
      <c r="F80" s="537"/>
      <c r="G80" s="537"/>
      <c r="H80" s="591"/>
      <c r="I80" s="733"/>
      <c r="J80" s="904"/>
      <c r="K80" s="897">
        <f t="shared" ref="K80" si="78">J80</f>
        <v>0</v>
      </c>
      <c r="L80" s="245">
        <v>0</v>
      </c>
      <c r="M80" s="245">
        <v>0</v>
      </c>
      <c r="N80" s="701"/>
      <c r="O80" s="245">
        <v>0</v>
      </c>
    </row>
    <row r="81" spans="1:15" s="35" customFormat="1" ht="38.25" x14ac:dyDescent="0.25">
      <c r="A81" s="880" t="s">
        <v>498</v>
      </c>
      <c r="B81" s="1570" t="s">
        <v>337</v>
      </c>
      <c r="C81" s="1535"/>
      <c r="D81" s="167" t="str">
        <f>'Invulscherm 1 - Weging'!E72</f>
        <v>verplicht</v>
      </c>
      <c r="E81" s="171" t="s">
        <v>729</v>
      </c>
      <c r="F81" s="171" t="s">
        <v>731</v>
      </c>
      <c r="G81" s="177">
        <f>'Invulscherm 1 - Weging'!F72</f>
        <v>1.0526315789473684</v>
      </c>
      <c r="H81" s="160"/>
      <c r="I81" s="729"/>
      <c r="J81" s="712">
        <f t="shared" si="72"/>
        <v>0</v>
      </c>
      <c r="K81" s="897">
        <f t="shared" ref="K81:K82" si="79">J81</f>
        <v>0</v>
      </c>
      <c r="L81" s="245">
        <v>0</v>
      </c>
      <c r="M81" s="245">
        <v>0</v>
      </c>
      <c r="N81" s="899">
        <f>IF(O81=1,J81,0)</f>
        <v>0</v>
      </c>
      <c r="O81" s="245">
        <v>0</v>
      </c>
    </row>
    <row r="82" spans="1:15" s="35" customFormat="1" ht="51" x14ac:dyDescent="0.25">
      <c r="A82" s="881" t="s">
        <v>499</v>
      </c>
      <c r="B82" s="1568"/>
      <c r="C82" s="1569"/>
      <c r="D82" s="632" t="str">
        <f>'Invulscherm 1 - Weging'!H72</f>
        <v>relevant</v>
      </c>
      <c r="E82" s="633" t="s">
        <v>730</v>
      </c>
      <c r="F82" s="633" t="s">
        <v>732</v>
      </c>
      <c r="G82" s="634">
        <f>'Invulscherm 1 - Weging'!I72</f>
        <v>1.0526315789473684</v>
      </c>
      <c r="H82" s="635"/>
      <c r="I82" s="739"/>
      <c r="J82" s="712">
        <f t="shared" si="72"/>
        <v>0</v>
      </c>
      <c r="K82" s="897">
        <f t="shared" si="79"/>
        <v>0</v>
      </c>
      <c r="L82" s="245">
        <v>0</v>
      </c>
      <c r="M82" s="245">
        <v>0</v>
      </c>
      <c r="N82" s="899">
        <f>IF(O82=1,J82,0)</f>
        <v>0</v>
      </c>
      <c r="O82" s="245">
        <v>0</v>
      </c>
    </row>
    <row r="83" spans="1:15" s="35" customFormat="1" ht="15.75" x14ac:dyDescent="0.25">
      <c r="A83" s="857" t="s">
        <v>105</v>
      </c>
      <c r="B83" s="215" t="s">
        <v>343</v>
      </c>
      <c r="C83" s="215"/>
      <c r="D83" s="166"/>
      <c r="E83" s="170"/>
      <c r="F83" s="156"/>
      <c r="G83" s="156"/>
      <c r="H83" s="151"/>
      <c r="I83" s="728"/>
      <c r="J83" s="898"/>
      <c r="K83" s="897">
        <f t="shared" ref="K83" si="80">J83</f>
        <v>0</v>
      </c>
      <c r="L83" s="245">
        <v>0</v>
      </c>
      <c r="M83" s="245">
        <v>0</v>
      </c>
      <c r="N83" s="701"/>
      <c r="O83" s="245">
        <v>0</v>
      </c>
    </row>
    <row r="84" spans="1:15" s="35" customFormat="1" ht="51" x14ac:dyDescent="0.25">
      <c r="A84" s="882" t="s">
        <v>339</v>
      </c>
      <c r="B84" s="1533"/>
      <c r="C84" s="1535" t="s">
        <v>315</v>
      </c>
      <c r="D84" s="230" t="str">
        <f>'Invulscherm 1 - Weging'!E74</f>
        <v>relevant</v>
      </c>
      <c r="E84" s="677" t="s">
        <v>733</v>
      </c>
      <c r="F84" s="1014" t="s">
        <v>734</v>
      </c>
      <c r="G84" s="636">
        <f>'Invulscherm 1 - Weging'!F74</f>
        <v>1.0526315789473684</v>
      </c>
      <c r="H84" s="637"/>
      <c r="I84" s="740"/>
      <c r="J84" s="712">
        <f t="shared" si="72"/>
        <v>0</v>
      </c>
      <c r="K84" s="897">
        <f t="shared" ref="K84" si="81">J84</f>
        <v>0</v>
      </c>
      <c r="L84" s="245">
        <v>0</v>
      </c>
      <c r="M84" s="245">
        <v>0</v>
      </c>
      <c r="N84" s="899">
        <f t="shared" ref="N84:N98" si="82">IF(O84=1,J84,0)</f>
        <v>0</v>
      </c>
      <c r="O84" s="245">
        <v>0</v>
      </c>
    </row>
    <row r="85" spans="1:15" s="35" customFormat="1" ht="63.75" x14ac:dyDescent="0.25">
      <c r="A85" s="883" t="s">
        <v>340</v>
      </c>
      <c r="B85" s="1534"/>
      <c r="C85" s="1536"/>
      <c r="D85" s="168" t="str">
        <f>'Invulscherm 1 - Weging'!H74</f>
        <v>relevant</v>
      </c>
      <c r="E85" s="677" t="s">
        <v>735</v>
      </c>
      <c r="F85" s="1017" t="s">
        <v>736</v>
      </c>
      <c r="G85" s="176">
        <f>'Invulscherm 1 - Weging'!I74</f>
        <v>1.0526315789473684</v>
      </c>
      <c r="H85" s="157"/>
      <c r="I85" s="732"/>
      <c r="J85" s="712">
        <f t="shared" si="72"/>
        <v>0</v>
      </c>
      <c r="K85" s="897">
        <f t="shared" ref="K85" si="83">J85</f>
        <v>0</v>
      </c>
      <c r="L85" s="245">
        <v>0</v>
      </c>
      <c r="M85" s="245">
        <v>0</v>
      </c>
      <c r="N85" s="899">
        <f t="shared" si="82"/>
        <v>0</v>
      </c>
      <c r="O85" s="245">
        <v>0</v>
      </c>
    </row>
    <row r="86" spans="1:15" s="35" customFormat="1" ht="25.5" x14ac:dyDescent="0.25">
      <c r="A86" s="883" t="s">
        <v>341</v>
      </c>
      <c r="B86" s="1529"/>
      <c r="C86" s="1531" t="s">
        <v>412</v>
      </c>
      <c r="D86" s="168" t="str">
        <f>'Invulscherm 1 - Weging'!E75</f>
        <v>verplicht</v>
      </c>
      <c r="E86" s="677" t="s">
        <v>737</v>
      </c>
      <c r="F86" s="1017" t="s">
        <v>738</v>
      </c>
      <c r="G86" s="176">
        <f>'Invulscherm 1 - Weging'!F75</f>
        <v>1.0526315789473684</v>
      </c>
      <c r="H86" s="157"/>
      <c r="I86" s="732"/>
      <c r="J86" s="712">
        <f t="shared" si="72"/>
        <v>0</v>
      </c>
      <c r="K86" s="897">
        <f t="shared" ref="K86" si="84">J86</f>
        <v>0</v>
      </c>
      <c r="L86" s="245">
        <v>0</v>
      </c>
      <c r="M86" s="245">
        <v>0</v>
      </c>
      <c r="N86" s="899">
        <f t="shared" si="82"/>
        <v>0</v>
      </c>
      <c r="O86" s="245">
        <v>0</v>
      </c>
    </row>
    <row r="87" spans="1:15" s="35" customFormat="1" ht="89.25" customHeight="1" x14ac:dyDescent="0.25">
      <c r="A87" s="883" t="s">
        <v>342</v>
      </c>
      <c r="B87" s="1534"/>
      <c r="C87" s="1536"/>
      <c r="D87" s="168" t="str">
        <f>'Invulscherm 1 - Weging'!H75</f>
        <v>relevant</v>
      </c>
      <c r="E87" s="1015" t="s">
        <v>739</v>
      </c>
      <c r="F87" s="1017" t="s">
        <v>740</v>
      </c>
      <c r="G87" s="176">
        <f>'Invulscherm 1 - Weging'!I75</f>
        <v>1.0526315789473684</v>
      </c>
      <c r="H87" s="157"/>
      <c r="I87" s="718"/>
      <c r="J87" s="712">
        <f t="shared" si="72"/>
        <v>0</v>
      </c>
      <c r="K87" s="897">
        <f t="shared" ref="K87" si="85">J87</f>
        <v>0</v>
      </c>
      <c r="L87" s="245">
        <v>0</v>
      </c>
      <c r="M87" s="245">
        <v>0</v>
      </c>
      <c r="N87" s="899">
        <f t="shared" si="82"/>
        <v>0</v>
      </c>
      <c r="O87" s="245">
        <v>0</v>
      </c>
    </row>
    <row r="88" spans="1:15" s="239" customFormat="1" ht="25.5" x14ac:dyDescent="0.25">
      <c r="A88" s="882" t="s">
        <v>344</v>
      </c>
      <c r="B88" s="1537"/>
      <c r="C88" s="1531" t="str">
        <f>'Invulscherm 1 - Weging'!C76</f>
        <v>Hittestress</v>
      </c>
      <c r="D88" s="230" t="str">
        <f>'Invulscherm 1 - Weging'!E76</f>
        <v>relevant</v>
      </c>
      <c r="E88" s="1015" t="s">
        <v>741</v>
      </c>
      <c r="F88" s="1017" t="s">
        <v>742</v>
      </c>
      <c r="G88" s="636">
        <f>'Invulscherm 1 - Weging'!F76</f>
        <v>1.0526315789473684</v>
      </c>
      <c r="H88" s="637"/>
      <c r="I88" s="740"/>
      <c r="J88" s="712">
        <f t="shared" si="72"/>
        <v>0</v>
      </c>
      <c r="K88" s="897">
        <f t="shared" ref="K88" si="86">J88</f>
        <v>0</v>
      </c>
      <c r="L88" s="245">
        <v>0</v>
      </c>
      <c r="M88" s="245">
        <v>0</v>
      </c>
      <c r="N88" s="899">
        <f t="shared" si="82"/>
        <v>0</v>
      </c>
      <c r="O88" s="245">
        <v>0</v>
      </c>
    </row>
    <row r="89" spans="1:15" s="239" customFormat="1" ht="25.5" x14ac:dyDescent="0.25">
      <c r="A89" s="883" t="s">
        <v>345</v>
      </c>
      <c r="B89" s="1538"/>
      <c r="C89" s="1536"/>
      <c r="D89" s="168" t="str">
        <f>'Invulscherm 1 - Weging'!H76</f>
        <v>relevant</v>
      </c>
      <c r="E89" s="1015" t="s">
        <v>743</v>
      </c>
      <c r="F89" s="1017" t="s">
        <v>744</v>
      </c>
      <c r="G89" s="176">
        <f>'Invulscherm 1 - Weging'!I76</f>
        <v>1.0526315789473684</v>
      </c>
      <c r="H89" s="157"/>
      <c r="I89" s="732"/>
      <c r="J89" s="712">
        <f t="shared" si="72"/>
        <v>0</v>
      </c>
      <c r="K89" s="897">
        <f t="shared" ref="K89" si="87">J89</f>
        <v>0</v>
      </c>
      <c r="L89" s="245">
        <v>0</v>
      </c>
      <c r="M89" s="245">
        <v>0</v>
      </c>
      <c r="N89" s="899">
        <f t="shared" si="82"/>
        <v>0</v>
      </c>
      <c r="O89" s="245">
        <v>0</v>
      </c>
    </row>
    <row r="90" spans="1:15" s="35" customFormat="1" ht="106.5" customHeight="1" x14ac:dyDescent="0.25">
      <c r="A90" s="882" t="s">
        <v>496</v>
      </c>
      <c r="B90" s="370" t="s">
        <v>298</v>
      </c>
      <c r="C90" s="370"/>
      <c r="D90" s="230" t="str">
        <f>'Invulscherm 1 - Weging'!H77</f>
        <v>relevant</v>
      </c>
      <c r="E90" s="1015" t="s">
        <v>745</v>
      </c>
      <c r="F90" s="1017" t="s">
        <v>746</v>
      </c>
      <c r="G90" s="636">
        <f>'Invulscherm 1 - Weging'!I77</f>
        <v>1.0526315789473684</v>
      </c>
      <c r="H90" s="172"/>
      <c r="I90" s="741"/>
      <c r="J90" s="712">
        <f t="shared" si="72"/>
        <v>0</v>
      </c>
      <c r="K90" s="897">
        <f t="shared" ref="K90" si="88">J90</f>
        <v>0</v>
      </c>
      <c r="L90" s="245">
        <v>0</v>
      </c>
      <c r="M90" s="245">
        <v>0</v>
      </c>
      <c r="N90" s="899">
        <f>IF(O90=1,J90,0)</f>
        <v>0</v>
      </c>
      <c r="O90" s="245">
        <v>0</v>
      </c>
    </row>
    <row r="91" spans="1:15" s="35" customFormat="1" ht="123.75" customHeight="1" x14ac:dyDescent="0.25">
      <c r="A91" s="883" t="s">
        <v>586</v>
      </c>
      <c r="B91" s="1567" t="s">
        <v>299</v>
      </c>
      <c r="C91" s="1531"/>
      <c r="D91" s="168" t="str">
        <f>'Invulscherm 1 - Weging'!E78</f>
        <v>relevant</v>
      </c>
      <c r="E91" s="1015" t="s">
        <v>747</v>
      </c>
      <c r="F91" s="1017" t="s">
        <v>814</v>
      </c>
      <c r="G91" s="176">
        <f>'Invulscherm 1 - Weging'!F78</f>
        <v>1.0526315789473684</v>
      </c>
      <c r="H91" s="162"/>
      <c r="I91" s="722"/>
      <c r="J91" s="712">
        <f t="shared" si="72"/>
        <v>0</v>
      </c>
      <c r="K91" s="897">
        <f t="shared" ref="K91" si="89">J91</f>
        <v>0</v>
      </c>
      <c r="L91" s="245">
        <v>0</v>
      </c>
      <c r="M91" s="245">
        <v>0</v>
      </c>
      <c r="N91" s="899">
        <f>IF(O91=1,J91,0)</f>
        <v>0</v>
      </c>
      <c r="O91" s="245">
        <v>0</v>
      </c>
    </row>
    <row r="92" spans="1:15" s="35" customFormat="1" ht="76.5" x14ac:dyDescent="0.25">
      <c r="A92" s="884" t="s">
        <v>497</v>
      </c>
      <c r="B92" s="1568"/>
      <c r="C92" s="1569"/>
      <c r="D92" s="632" t="str">
        <f>'Invulscherm 1 - Weging'!H78</f>
        <v>relevant</v>
      </c>
      <c r="E92" s="1016" t="s">
        <v>748</v>
      </c>
      <c r="F92" s="1018" t="s">
        <v>749</v>
      </c>
      <c r="G92" s="634">
        <f>'Invulscherm 1 - Weging'!I78</f>
        <v>1.0526315789473684</v>
      </c>
      <c r="H92" s="635"/>
      <c r="I92" s="725"/>
      <c r="J92" s="712">
        <f t="shared" si="72"/>
        <v>0</v>
      </c>
      <c r="K92" s="897">
        <f t="shared" ref="K92" si="90">J92</f>
        <v>0</v>
      </c>
      <c r="L92" s="245">
        <v>0</v>
      </c>
      <c r="M92" s="245">
        <v>0</v>
      </c>
      <c r="N92" s="899">
        <f>IF(O92=1,J92,0)</f>
        <v>0</v>
      </c>
      <c r="O92" s="245">
        <v>0</v>
      </c>
    </row>
    <row r="93" spans="1:15" s="35" customFormat="1" ht="15.75" x14ac:dyDescent="0.25">
      <c r="A93" s="857" t="s">
        <v>106</v>
      </c>
      <c r="B93" s="215" t="s">
        <v>317</v>
      </c>
      <c r="C93" s="215"/>
      <c r="D93" s="166"/>
      <c r="E93" s="170"/>
      <c r="F93" s="156"/>
      <c r="G93" s="156"/>
      <c r="H93" s="151"/>
      <c r="I93" s="728"/>
      <c r="J93" s="898"/>
      <c r="K93" s="897">
        <f t="shared" ref="K93" si="91">J93</f>
        <v>0</v>
      </c>
      <c r="L93" s="245">
        <v>0</v>
      </c>
      <c r="M93" s="245">
        <v>0</v>
      </c>
      <c r="N93" s="701"/>
      <c r="O93" s="245">
        <v>0</v>
      </c>
    </row>
    <row r="94" spans="1:15" s="35" customFormat="1" ht="25.5" x14ac:dyDescent="0.25">
      <c r="A94" s="882" t="s">
        <v>250</v>
      </c>
      <c r="B94" s="1533"/>
      <c r="C94" s="1535" t="s">
        <v>317</v>
      </c>
      <c r="D94" s="230" t="str">
        <f>'Invulscherm 1 - Weging'!E80</f>
        <v>verplicht</v>
      </c>
      <c r="E94" s="1019" t="s">
        <v>750</v>
      </c>
      <c r="F94" s="1020" t="s">
        <v>815</v>
      </c>
      <c r="G94" s="636">
        <f>'Invulscherm 1 - Weging'!F80</f>
        <v>1.0526315789473684</v>
      </c>
      <c r="H94" s="172"/>
      <c r="I94" s="741"/>
      <c r="J94" s="712">
        <f t="shared" si="72"/>
        <v>0</v>
      </c>
      <c r="K94" s="897">
        <f t="shared" ref="K94" si="92">J94</f>
        <v>0</v>
      </c>
      <c r="L94" s="245">
        <v>0</v>
      </c>
      <c r="M94" s="245">
        <v>0</v>
      </c>
      <c r="N94" s="899">
        <f t="shared" si="82"/>
        <v>0</v>
      </c>
      <c r="O94" s="245">
        <v>0</v>
      </c>
    </row>
    <row r="95" spans="1:15" s="35" customFormat="1" ht="76.5" x14ac:dyDescent="0.25">
      <c r="A95" s="883" t="s">
        <v>346</v>
      </c>
      <c r="B95" s="1534"/>
      <c r="C95" s="1536"/>
      <c r="D95" s="168" t="str">
        <f>'Invulscherm 1 - Weging'!H80</f>
        <v>relevant</v>
      </c>
      <c r="E95" s="1021" t="s">
        <v>751</v>
      </c>
      <c r="F95" s="1017" t="s">
        <v>752</v>
      </c>
      <c r="G95" s="176">
        <f>'Invulscherm 1 - Weging'!I80</f>
        <v>1.0526315789473684</v>
      </c>
      <c r="H95" s="162"/>
      <c r="I95" s="722"/>
      <c r="J95" s="712">
        <f t="shared" si="72"/>
        <v>0</v>
      </c>
      <c r="K95" s="897">
        <f t="shared" ref="K95" si="93">J95</f>
        <v>0</v>
      </c>
      <c r="L95" s="245">
        <v>0</v>
      </c>
      <c r="M95" s="245">
        <v>0</v>
      </c>
      <c r="N95" s="899">
        <f t="shared" si="82"/>
        <v>0</v>
      </c>
      <c r="O95" s="245">
        <v>0</v>
      </c>
    </row>
    <row r="96" spans="1:15" s="35" customFormat="1" ht="25.5" x14ac:dyDescent="0.25">
      <c r="A96" s="883" t="s">
        <v>356</v>
      </c>
      <c r="B96" s="1529"/>
      <c r="C96" s="1531" t="s">
        <v>355</v>
      </c>
      <c r="D96" s="168" t="str">
        <f>'Invulscherm 1 - Weging'!E81</f>
        <v>verplicht</v>
      </c>
      <c r="E96" s="1021" t="s">
        <v>753</v>
      </c>
      <c r="F96" s="1017" t="s">
        <v>754</v>
      </c>
      <c r="G96" s="176">
        <f>'Invulscherm 1 - Weging'!F81</f>
        <v>1.0526315789473684</v>
      </c>
      <c r="H96" s="162"/>
      <c r="I96" s="722"/>
      <c r="J96" s="712">
        <f t="shared" si="72"/>
        <v>0</v>
      </c>
      <c r="K96" s="897">
        <f t="shared" ref="K96" si="94">J96</f>
        <v>0</v>
      </c>
      <c r="L96" s="245">
        <v>0</v>
      </c>
      <c r="M96" s="245">
        <v>0</v>
      </c>
      <c r="N96" s="899">
        <f t="shared" si="82"/>
        <v>0</v>
      </c>
      <c r="O96" s="245">
        <v>0</v>
      </c>
    </row>
    <row r="97" spans="1:15" s="35" customFormat="1" ht="63.75" x14ac:dyDescent="0.25">
      <c r="A97" s="883" t="s">
        <v>247</v>
      </c>
      <c r="B97" s="1534"/>
      <c r="C97" s="1536"/>
      <c r="D97" s="168" t="str">
        <f>'Invulscherm 1 - Weging'!H81</f>
        <v>relevant</v>
      </c>
      <c r="E97" s="1021" t="s">
        <v>755</v>
      </c>
      <c r="F97" s="1017" t="s">
        <v>756</v>
      </c>
      <c r="G97" s="176">
        <f>'Invulscherm 1 - Weging'!I81</f>
        <v>1.0526315789473684</v>
      </c>
      <c r="H97" s="162"/>
      <c r="I97" s="722"/>
      <c r="J97" s="712">
        <f t="shared" si="72"/>
        <v>0</v>
      </c>
      <c r="K97" s="897">
        <f t="shared" ref="K97" si="95">J97</f>
        <v>0</v>
      </c>
      <c r="L97" s="245">
        <v>0</v>
      </c>
      <c r="M97" s="245">
        <v>0</v>
      </c>
      <c r="N97" s="899">
        <f t="shared" si="82"/>
        <v>0</v>
      </c>
      <c r="O97" s="245">
        <v>0</v>
      </c>
    </row>
    <row r="98" spans="1:15" s="35" customFormat="1" ht="63.75" x14ac:dyDescent="0.25">
      <c r="A98" s="883" t="s">
        <v>359</v>
      </c>
      <c r="B98" s="214"/>
      <c r="C98" s="214" t="s">
        <v>245</v>
      </c>
      <c r="D98" s="168" t="str">
        <f>'Invulscherm 1 - Weging'!H82</f>
        <v>verplicht</v>
      </c>
      <c r="E98" s="1013" t="s">
        <v>757</v>
      </c>
      <c r="F98" s="1017" t="s">
        <v>758</v>
      </c>
      <c r="G98" s="176">
        <f>'Invulscherm 1 - Weging'!I82</f>
        <v>1.0526315789473684</v>
      </c>
      <c r="H98" s="162"/>
      <c r="I98" s="738"/>
      <c r="J98" s="712">
        <f t="shared" si="72"/>
        <v>0</v>
      </c>
      <c r="K98" s="897">
        <f t="shared" ref="K98:K101" si="96">J98</f>
        <v>0</v>
      </c>
      <c r="L98" s="245">
        <v>0</v>
      </c>
      <c r="M98" s="245">
        <v>0</v>
      </c>
      <c r="N98" s="899">
        <f t="shared" si="82"/>
        <v>0</v>
      </c>
      <c r="O98" s="245">
        <v>0</v>
      </c>
    </row>
    <row r="99" spans="1:15" s="239" customFormat="1" ht="15.75" x14ac:dyDescent="0.25">
      <c r="A99" s="857" t="s">
        <v>107</v>
      </c>
      <c r="B99" s="215" t="s">
        <v>528</v>
      </c>
      <c r="C99" s="215"/>
      <c r="D99" s="243"/>
      <c r="E99" s="170"/>
      <c r="F99" s="156"/>
      <c r="G99" s="156"/>
      <c r="H99" s="241"/>
      <c r="I99" s="728"/>
      <c r="J99" s="898"/>
      <c r="K99" s="897">
        <f t="shared" si="96"/>
        <v>0</v>
      </c>
      <c r="L99" s="245">
        <v>0</v>
      </c>
      <c r="M99" s="245">
        <v>0</v>
      </c>
      <c r="N99" s="701"/>
      <c r="O99" s="245">
        <v>0</v>
      </c>
    </row>
    <row r="100" spans="1:15" s="239" customFormat="1" ht="51" x14ac:dyDescent="0.25">
      <c r="A100" s="883" t="s">
        <v>598</v>
      </c>
      <c r="B100" s="1529"/>
      <c r="C100" s="1531" t="str">
        <f>'Invulscherm 1 - Weging'!C84</f>
        <v>Hoogwaterbescherming &amp; klimaatadaptatie</v>
      </c>
      <c r="D100" s="168" t="str">
        <f>'Invulscherm 1 - Weging'!E84</f>
        <v>verplicht</v>
      </c>
      <c r="E100" s="633" t="s">
        <v>759</v>
      </c>
      <c r="F100" s="1017" t="s">
        <v>760</v>
      </c>
      <c r="G100" s="176">
        <f>'Invulscherm 1 - Weging'!F84</f>
        <v>1.0526315789473684</v>
      </c>
      <c r="H100" s="157"/>
      <c r="I100" s="718"/>
      <c r="J100" s="712">
        <f>IF(O100=1,G100,0)</f>
        <v>0</v>
      </c>
      <c r="K100" s="897">
        <f t="shared" si="96"/>
        <v>0</v>
      </c>
      <c r="L100" s="245">
        <v>0</v>
      </c>
      <c r="M100" s="245">
        <v>0</v>
      </c>
      <c r="N100" s="899">
        <f>IF(O100=1,J100,0)</f>
        <v>0</v>
      </c>
      <c r="O100" s="245">
        <v>0</v>
      </c>
    </row>
    <row r="101" spans="1:15" s="239" customFormat="1" ht="63.75" x14ac:dyDescent="0.25">
      <c r="A101" s="883" t="s">
        <v>584</v>
      </c>
      <c r="B101" s="1530"/>
      <c r="C101" s="1532"/>
      <c r="D101" s="168" t="str">
        <f>'Invulscherm 1 - Weging'!H84</f>
        <v>relevant</v>
      </c>
      <c r="E101" s="232" t="s">
        <v>761</v>
      </c>
      <c r="F101" s="1017" t="s">
        <v>762</v>
      </c>
      <c r="G101" s="176">
        <f>'Invulscherm 1 - Weging'!I84</f>
        <v>1.0526315789473684</v>
      </c>
      <c r="H101" s="162"/>
      <c r="I101" s="722"/>
      <c r="J101" s="712">
        <f>IF(O101=1,G101,0)</f>
        <v>0</v>
      </c>
      <c r="K101" s="897">
        <f t="shared" si="96"/>
        <v>0</v>
      </c>
      <c r="L101" s="245">
        <v>0</v>
      </c>
      <c r="M101" s="245">
        <v>0</v>
      </c>
      <c r="N101" s="899">
        <f>IF(O101=1,J101,0)</f>
        <v>0</v>
      </c>
      <c r="O101" s="245">
        <v>0</v>
      </c>
    </row>
    <row r="102" spans="1:15" s="35" customFormat="1" ht="51.75" thickBot="1" x14ac:dyDescent="0.3">
      <c r="A102" s="881" t="s">
        <v>585</v>
      </c>
      <c r="B102" s="638"/>
      <c r="C102" s="639" t="s">
        <v>409</v>
      </c>
      <c r="D102" s="632" t="str">
        <f>'Invulscherm 1 - Weging'!H85</f>
        <v>relevant</v>
      </c>
      <c r="E102" s="232" t="s">
        <v>763</v>
      </c>
      <c r="F102" s="1017" t="s">
        <v>764</v>
      </c>
      <c r="G102" s="634">
        <f>'Invulscherm 1 - Weging'!I85</f>
        <v>1.0526315789473684</v>
      </c>
      <c r="H102" s="635"/>
      <c r="I102" s="739"/>
      <c r="J102" s="918">
        <f t="shared" si="72"/>
        <v>0</v>
      </c>
      <c r="K102" s="897">
        <f t="shared" ref="K102" si="97">J102</f>
        <v>0</v>
      </c>
      <c r="L102" s="245">
        <v>0</v>
      </c>
      <c r="M102" s="245">
        <v>0</v>
      </c>
      <c r="N102" s="899">
        <f>IF(O102=1,J102,0)</f>
        <v>0</v>
      </c>
      <c r="O102" s="245">
        <v>0</v>
      </c>
    </row>
    <row r="103" spans="1:15" s="35" customFormat="1" ht="30" customHeight="1" thickBot="1" x14ac:dyDescent="0.3">
      <c r="A103" s="885" t="s">
        <v>109</v>
      </c>
      <c r="B103" s="465" t="s">
        <v>323</v>
      </c>
      <c r="C103" s="466"/>
      <c r="D103" s="641"/>
      <c r="E103" s="919"/>
      <c r="F103" s="919"/>
      <c r="G103" s="919"/>
      <c r="H103" s="920"/>
      <c r="I103" s="920"/>
      <c r="J103" s="921">
        <f>SUM(J105:J127)</f>
        <v>0</v>
      </c>
      <c r="K103" s="897">
        <f t="shared" ref="K103" si="98">J103</f>
        <v>0</v>
      </c>
      <c r="L103" s="245">
        <v>0</v>
      </c>
      <c r="M103" s="245">
        <v>0</v>
      </c>
      <c r="N103" s="901">
        <f>SUM(N104:N127)</f>
        <v>0</v>
      </c>
      <c r="O103" s="245">
        <v>0</v>
      </c>
    </row>
    <row r="104" spans="1:15" s="239" customFormat="1" ht="15.75" x14ac:dyDescent="0.25">
      <c r="A104" s="886" t="s">
        <v>110</v>
      </c>
      <c r="B104" s="374" t="s">
        <v>445</v>
      </c>
      <c r="C104" s="374"/>
      <c r="D104" s="374"/>
      <c r="E104" s="374"/>
      <c r="F104" s="374"/>
      <c r="G104" s="374"/>
      <c r="H104" s="374"/>
      <c r="I104" s="742"/>
      <c r="J104" s="904"/>
      <c r="K104" s="897">
        <f t="shared" ref="K104" si="99">J104</f>
        <v>0</v>
      </c>
      <c r="L104" s="245">
        <v>0</v>
      </c>
      <c r="M104" s="245">
        <v>0</v>
      </c>
      <c r="N104" s="899"/>
      <c r="O104" s="245">
        <v>0</v>
      </c>
    </row>
    <row r="105" spans="1:15" s="239" customFormat="1" ht="38.25" x14ac:dyDescent="0.25">
      <c r="A105" s="887" t="s">
        <v>464</v>
      </c>
      <c r="B105" s="1025"/>
      <c r="C105" s="1525" t="s">
        <v>447</v>
      </c>
      <c r="D105" s="643" t="str">
        <f>'Invulscherm 1 - Weging'!E89</f>
        <v>verplicht</v>
      </c>
      <c r="E105" s="1022" t="s">
        <v>765</v>
      </c>
      <c r="F105" s="1023" t="s">
        <v>766</v>
      </c>
      <c r="G105" s="644">
        <f>'Invulscherm 1 - Weging'!F89</f>
        <v>0.73170731707317072</v>
      </c>
      <c r="H105" s="645"/>
      <c r="I105" s="740"/>
      <c r="J105" s="713">
        <f t="shared" si="72"/>
        <v>0</v>
      </c>
      <c r="K105" s="897">
        <f t="shared" ref="K105" si="100">J105</f>
        <v>0</v>
      </c>
      <c r="L105" s="245">
        <v>0</v>
      </c>
      <c r="M105" s="245">
        <v>0</v>
      </c>
      <c r="N105" s="899">
        <f>IF(O105=1,J105,0)</f>
        <v>0</v>
      </c>
      <c r="O105" s="245">
        <v>0</v>
      </c>
    </row>
    <row r="106" spans="1:15" s="239" customFormat="1" ht="25.5" x14ac:dyDescent="0.25">
      <c r="A106" s="888" t="s">
        <v>465</v>
      </c>
      <c r="B106" s="1026"/>
      <c r="C106" s="1526"/>
      <c r="D106" s="643" t="str">
        <f>'Invulscherm 1 - Weging'!H89</f>
        <v>relevant</v>
      </c>
      <c r="E106" s="1022" t="s">
        <v>767</v>
      </c>
      <c r="F106" s="1023" t="s">
        <v>768</v>
      </c>
      <c r="G106" s="644">
        <f>'Invulscherm 1 - Weging'!I89</f>
        <v>0.73170731707317072</v>
      </c>
      <c r="H106" s="645"/>
      <c r="I106" s="740"/>
      <c r="J106" s="713">
        <f t="shared" si="72"/>
        <v>0</v>
      </c>
      <c r="K106" s="897">
        <f t="shared" ref="K106" si="101">J106</f>
        <v>0</v>
      </c>
      <c r="L106" s="245">
        <v>0</v>
      </c>
      <c r="M106" s="245">
        <v>0</v>
      </c>
      <c r="N106" s="899">
        <f>IF(O106=1,J106,0)</f>
        <v>0</v>
      </c>
      <c r="O106" s="245">
        <v>0</v>
      </c>
    </row>
    <row r="107" spans="1:15" s="239" customFormat="1" ht="63.75" x14ac:dyDescent="0.25">
      <c r="A107" s="888" t="s">
        <v>466</v>
      </c>
      <c r="B107" s="1027"/>
      <c r="C107" s="1523" t="s">
        <v>449</v>
      </c>
      <c r="D107" s="643" t="str">
        <f>'Invulscherm 1 - Weging'!E90</f>
        <v>verplicht</v>
      </c>
      <c r="E107" s="1022" t="s">
        <v>770</v>
      </c>
      <c r="F107" s="1023" t="s">
        <v>769</v>
      </c>
      <c r="G107" s="644">
        <f>'Invulscherm 1 - Weging'!F90</f>
        <v>0.73170731707317072</v>
      </c>
      <c r="H107" s="645"/>
      <c r="I107" s="740"/>
      <c r="J107" s="713">
        <f t="shared" si="72"/>
        <v>0</v>
      </c>
      <c r="K107" s="897">
        <f t="shared" ref="K107" si="102">J107</f>
        <v>0</v>
      </c>
      <c r="L107" s="245">
        <v>0</v>
      </c>
      <c r="M107" s="245">
        <v>0</v>
      </c>
      <c r="N107" s="899">
        <f>IF(O107=1,J107,0)</f>
        <v>0</v>
      </c>
      <c r="O107" s="245">
        <v>0</v>
      </c>
    </row>
    <row r="108" spans="1:15" s="239" customFormat="1" ht="25.5" x14ac:dyDescent="0.25">
      <c r="A108" s="889" t="s">
        <v>467</v>
      </c>
      <c r="B108" s="1028"/>
      <c r="C108" s="1524"/>
      <c r="D108" s="643" t="str">
        <f>'Invulscherm 1 - Weging'!H90</f>
        <v>relevant</v>
      </c>
      <c r="E108" s="1022" t="s">
        <v>771</v>
      </c>
      <c r="F108" s="1023" t="s">
        <v>772</v>
      </c>
      <c r="G108" s="644">
        <f>'Invulscherm 1 - Weging'!I90</f>
        <v>0.73170731707317072</v>
      </c>
      <c r="H108" s="645"/>
      <c r="I108" s="740"/>
      <c r="J108" s="713">
        <f t="shared" si="72"/>
        <v>0</v>
      </c>
      <c r="K108" s="897">
        <f t="shared" ref="K108" si="103">J108</f>
        <v>0</v>
      </c>
      <c r="L108" s="245">
        <v>0</v>
      </c>
      <c r="M108" s="245">
        <v>0</v>
      </c>
      <c r="N108" s="899">
        <f>IF(O108=1,J108,0)</f>
        <v>0</v>
      </c>
      <c r="O108" s="245">
        <v>0</v>
      </c>
    </row>
    <row r="109" spans="1:15" s="239" customFormat="1" ht="15.75" x14ac:dyDescent="0.25">
      <c r="A109" s="857" t="s">
        <v>77</v>
      </c>
      <c r="B109" s="340" t="s">
        <v>450</v>
      </c>
      <c r="C109" s="340"/>
      <c r="D109" s="81"/>
      <c r="E109" s="81"/>
      <c r="F109" s="81"/>
      <c r="G109" s="81"/>
      <c r="H109" s="81"/>
      <c r="I109" s="743"/>
      <c r="J109" s="898"/>
      <c r="K109" s="897">
        <f t="shared" ref="K109" si="104">J109</f>
        <v>0</v>
      </c>
      <c r="L109" s="245"/>
      <c r="M109" s="245"/>
      <c r="N109" s="103"/>
      <c r="O109" s="245"/>
    </row>
    <row r="110" spans="1:15" s="239" customFormat="1" ht="63.75" x14ac:dyDescent="0.25">
      <c r="A110" s="890" t="s">
        <v>468</v>
      </c>
      <c r="B110" s="1025"/>
      <c r="C110" s="1525" t="s">
        <v>594</v>
      </c>
      <c r="D110" s="643" t="str">
        <f>'Invulscherm 1 - Weging'!E92</f>
        <v>relevant</v>
      </c>
      <c r="E110" s="1024" t="s">
        <v>773</v>
      </c>
      <c r="F110" s="1023" t="s">
        <v>774</v>
      </c>
      <c r="G110" s="648">
        <f>'Invulscherm 1 - Weging'!F92</f>
        <v>0.73170731707317072</v>
      </c>
      <c r="H110" s="649"/>
      <c r="I110" s="732"/>
      <c r="J110" s="713">
        <f t="shared" si="72"/>
        <v>0</v>
      </c>
      <c r="K110" s="897">
        <f t="shared" ref="K110" si="105">J110</f>
        <v>0</v>
      </c>
      <c r="L110" s="245">
        <v>0</v>
      </c>
      <c r="M110" s="245">
        <v>0</v>
      </c>
      <c r="N110" s="899">
        <f t="shared" ref="N110:N127" si="106">IF(O110=1,J110,0)</f>
        <v>0</v>
      </c>
      <c r="O110" s="245">
        <v>0</v>
      </c>
    </row>
    <row r="111" spans="1:15" s="239" customFormat="1" ht="102" x14ac:dyDescent="0.25">
      <c r="A111" s="891" t="s">
        <v>469</v>
      </c>
      <c r="B111" s="1028"/>
      <c r="C111" s="1524"/>
      <c r="D111" s="643" t="str">
        <f>'Invulscherm 1 - Weging'!H92</f>
        <v>relevant</v>
      </c>
      <c r="E111" s="1024" t="s">
        <v>775</v>
      </c>
      <c r="F111" s="1023" t="s">
        <v>776</v>
      </c>
      <c r="G111" s="648">
        <f>'Invulscherm 1 - Weging'!I92</f>
        <v>0.73170731707317072</v>
      </c>
      <c r="H111" s="649"/>
      <c r="I111" s="732"/>
      <c r="J111" s="713">
        <f t="shared" si="72"/>
        <v>0</v>
      </c>
      <c r="K111" s="897">
        <f t="shared" ref="K111" si="107">J111</f>
        <v>0</v>
      </c>
      <c r="L111" s="245">
        <v>0</v>
      </c>
      <c r="M111" s="245">
        <v>0</v>
      </c>
      <c r="N111" s="899">
        <f t="shared" si="106"/>
        <v>0</v>
      </c>
      <c r="O111" s="245">
        <v>0</v>
      </c>
    </row>
    <row r="112" spans="1:15" s="239" customFormat="1" ht="15.75" x14ac:dyDescent="0.25">
      <c r="A112" s="857" t="s">
        <v>111</v>
      </c>
      <c r="B112" s="340" t="s">
        <v>452</v>
      </c>
      <c r="C112" s="340"/>
      <c r="D112" s="81"/>
      <c r="E112" s="81"/>
      <c r="F112" s="693"/>
      <c r="G112" s="81"/>
      <c r="H112" s="81"/>
      <c r="I112" s="743"/>
      <c r="J112" s="898"/>
      <c r="K112" s="897">
        <f t="shared" ref="K112:K114" si="108">J112</f>
        <v>0</v>
      </c>
      <c r="L112" s="245">
        <v>0</v>
      </c>
      <c r="M112" s="245">
        <v>0</v>
      </c>
      <c r="N112" s="103"/>
      <c r="O112" s="245">
        <v>0</v>
      </c>
    </row>
    <row r="113" spans="1:15" s="239" customFormat="1" ht="38.25" x14ac:dyDescent="0.25">
      <c r="A113" s="892" t="s">
        <v>470</v>
      </c>
      <c r="B113" s="1025"/>
      <c r="C113" s="1525" t="s">
        <v>591</v>
      </c>
      <c r="D113" s="643" t="str">
        <f>'Invulscherm 1 - Weging'!E94</f>
        <v>verplicht</v>
      </c>
      <c r="E113" s="1024" t="s">
        <v>777</v>
      </c>
      <c r="F113" s="1023" t="s">
        <v>778</v>
      </c>
      <c r="G113" s="648">
        <f>'Invulscherm 1 - Weging'!F94</f>
        <v>0.73170731707317072</v>
      </c>
      <c r="H113" s="649"/>
      <c r="I113" s="732"/>
      <c r="J113" s="713">
        <f t="shared" ref="J113:J114" si="109">IF(O113=1,G113,0)</f>
        <v>0</v>
      </c>
      <c r="K113" s="897">
        <f t="shared" si="108"/>
        <v>0</v>
      </c>
      <c r="L113" s="245">
        <v>0</v>
      </c>
      <c r="M113" s="245">
        <v>0</v>
      </c>
      <c r="N113" s="899">
        <f t="shared" ref="N113:N114" si="110">IF(O113=1,J113,0)</f>
        <v>0</v>
      </c>
      <c r="O113" s="245">
        <v>0</v>
      </c>
    </row>
    <row r="114" spans="1:15" s="239" customFormat="1" ht="38.25" x14ac:dyDescent="0.25">
      <c r="A114" s="892" t="s">
        <v>471</v>
      </c>
      <c r="B114" s="1026"/>
      <c r="C114" s="1526"/>
      <c r="D114" s="643" t="str">
        <f>'Invulscherm 1 - Weging'!H94</f>
        <v>relevant</v>
      </c>
      <c r="E114" s="1024" t="s">
        <v>779</v>
      </c>
      <c r="F114" s="1023" t="s">
        <v>780</v>
      </c>
      <c r="G114" s="648">
        <f>'Invulscherm 1 - Weging'!I94</f>
        <v>0.73170731707317072</v>
      </c>
      <c r="H114" s="649"/>
      <c r="I114" s="732"/>
      <c r="J114" s="713">
        <f t="shared" si="109"/>
        <v>0</v>
      </c>
      <c r="K114" s="897">
        <f t="shared" si="108"/>
        <v>0</v>
      </c>
      <c r="L114" s="245">
        <v>0</v>
      </c>
      <c r="M114" s="245">
        <v>0</v>
      </c>
      <c r="N114" s="899">
        <f t="shared" si="110"/>
        <v>0</v>
      </c>
      <c r="O114" s="245">
        <v>0</v>
      </c>
    </row>
    <row r="115" spans="1:15" s="239" customFormat="1" ht="45" customHeight="1" x14ac:dyDescent="0.25">
      <c r="A115" s="892" t="s">
        <v>472</v>
      </c>
      <c r="B115" s="1027"/>
      <c r="C115" s="1523" t="s">
        <v>561</v>
      </c>
      <c r="D115" s="643" t="str">
        <f>'Invulscherm 1 - Weging'!E95</f>
        <v>verplicht</v>
      </c>
      <c r="E115" s="1024" t="s">
        <v>781</v>
      </c>
      <c r="F115" s="1023" t="s">
        <v>782</v>
      </c>
      <c r="G115" s="648">
        <f>'Invulscherm 1 - Weging'!F95</f>
        <v>0.73170731707317072</v>
      </c>
      <c r="H115" s="649"/>
      <c r="I115" s="732"/>
      <c r="J115" s="713">
        <f t="shared" si="72"/>
        <v>0</v>
      </c>
      <c r="K115" s="897">
        <f t="shared" ref="K115" si="111">J115</f>
        <v>0</v>
      </c>
      <c r="L115" s="245">
        <v>0</v>
      </c>
      <c r="M115" s="245">
        <v>0</v>
      </c>
      <c r="N115" s="899">
        <f t="shared" si="106"/>
        <v>0</v>
      </c>
      <c r="O115" s="245">
        <v>0</v>
      </c>
    </row>
    <row r="116" spans="1:15" s="239" customFormat="1" ht="25.5" x14ac:dyDescent="0.25">
      <c r="A116" s="892" t="s">
        <v>473</v>
      </c>
      <c r="B116" s="1026"/>
      <c r="C116" s="1526"/>
      <c r="D116" s="643" t="str">
        <f>'Invulscherm 1 - Weging'!H95</f>
        <v>relevant</v>
      </c>
      <c r="E116" s="1024" t="s">
        <v>783</v>
      </c>
      <c r="F116" s="1023" t="s">
        <v>784</v>
      </c>
      <c r="G116" s="648">
        <f>'Invulscherm 1 - Weging'!I95</f>
        <v>0.73170731707317072</v>
      </c>
      <c r="H116" s="649"/>
      <c r="I116" s="732"/>
      <c r="J116" s="713">
        <f t="shared" si="72"/>
        <v>0</v>
      </c>
      <c r="K116" s="897">
        <f t="shared" ref="K116" si="112">J116</f>
        <v>0</v>
      </c>
      <c r="L116" s="245">
        <v>0</v>
      </c>
      <c r="M116" s="245">
        <v>0</v>
      </c>
      <c r="N116" s="899">
        <f t="shared" si="106"/>
        <v>0</v>
      </c>
      <c r="O116" s="245">
        <v>0</v>
      </c>
    </row>
    <row r="117" spans="1:15" s="239" customFormat="1" ht="51" x14ac:dyDescent="0.25">
      <c r="A117" s="888" t="s">
        <v>592</v>
      </c>
      <c r="B117" s="1027"/>
      <c r="C117" s="1523" t="s">
        <v>455</v>
      </c>
      <c r="D117" s="643" t="str">
        <f>'Invulscherm 1 - Weging'!E96</f>
        <v>verplicht</v>
      </c>
      <c r="E117" s="1024" t="s">
        <v>785</v>
      </c>
      <c r="F117" s="1023" t="s">
        <v>786</v>
      </c>
      <c r="G117" s="648">
        <f>'Invulscherm 1 - Weging'!F96</f>
        <v>0.73170731707317072</v>
      </c>
      <c r="H117" s="649"/>
      <c r="I117" s="732"/>
      <c r="J117" s="713">
        <f t="shared" si="72"/>
        <v>0</v>
      </c>
      <c r="K117" s="897">
        <f t="shared" ref="K117" si="113">J117</f>
        <v>0</v>
      </c>
      <c r="L117" s="245">
        <v>0</v>
      </c>
      <c r="M117" s="245">
        <v>0</v>
      </c>
      <c r="N117" s="899">
        <f t="shared" si="106"/>
        <v>0</v>
      </c>
      <c r="O117" s="245">
        <v>0</v>
      </c>
    </row>
    <row r="118" spans="1:15" s="239" customFormat="1" ht="47.25" customHeight="1" x14ac:dyDescent="0.25">
      <c r="A118" s="891" t="s">
        <v>593</v>
      </c>
      <c r="B118" s="1028"/>
      <c r="C118" s="1524"/>
      <c r="D118" s="643" t="str">
        <f>'Invulscherm 1 - Weging'!H96</f>
        <v>relevant</v>
      </c>
      <c r="E118" s="1024" t="s">
        <v>787</v>
      </c>
      <c r="F118" s="1023" t="s">
        <v>788</v>
      </c>
      <c r="G118" s="648">
        <f>'Invulscherm 1 - Weging'!I96</f>
        <v>0.73170731707317072</v>
      </c>
      <c r="H118" s="649"/>
      <c r="I118" s="732"/>
      <c r="J118" s="713">
        <f t="shared" si="72"/>
        <v>0</v>
      </c>
      <c r="K118" s="897">
        <f t="shared" ref="K118" si="114">J118</f>
        <v>0</v>
      </c>
      <c r="L118" s="245">
        <v>0</v>
      </c>
      <c r="M118" s="245">
        <v>0</v>
      </c>
      <c r="N118" s="899">
        <f t="shared" si="106"/>
        <v>0</v>
      </c>
      <c r="O118" s="245">
        <v>0</v>
      </c>
    </row>
    <row r="119" spans="1:15" s="239" customFormat="1" ht="15.75" x14ac:dyDescent="0.25">
      <c r="A119" s="857" t="s">
        <v>78</v>
      </c>
      <c r="B119" s="340" t="s">
        <v>456</v>
      </c>
      <c r="C119" s="340"/>
      <c r="D119" s="81"/>
      <c r="E119" s="81"/>
      <c r="F119" s="81"/>
      <c r="G119" s="81"/>
      <c r="H119" s="81"/>
      <c r="I119" s="743"/>
      <c r="J119" s="898"/>
      <c r="K119" s="897">
        <f t="shared" ref="K119:K121" si="115">J119</f>
        <v>0</v>
      </c>
      <c r="L119" s="245"/>
      <c r="M119" s="245"/>
      <c r="N119" s="103"/>
      <c r="O119" s="245"/>
    </row>
    <row r="120" spans="1:15" s="239" customFormat="1" ht="63.75" x14ac:dyDescent="0.25">
      <c r="A120" s="890" t="s">
        <v>474</v>
      </c>
      <c r="B120" s="1025"/>
      <c r="C120" s="1525" t="str">
        <f>'Invulscherm 1 - Weging'!B98</f>
        <v>Inpassing en doorstroming van vrachtverkeer</v>
      </c>
      <c r="D120" s="643" t="str">
        <f>'Invulscherm 1 - Weging'!E98</f>
        <v>extra belangrijk</v>
      </c>
      <c r="E120" s="1024" t="s">
        <v>789</v>
      </c>
      <c r="F120" s="1023" t="s">
        <v>790</v>
      </c>
      <c r="G120" s="648">
        <f>'Invulscherm 1 - Weging'!F98</f>
        <v>1.0975609756097562</v>
      </c>
      <c r="H120" s="649"/>
      <c r="I120" s="732"/>
      <c r="J120" s="713">
        <f t="shared" ref="J120:J121" si="116">IF(O120=1,G120,0)</f>
        <v>0</v>
      </c>
      <c r="K120" s="897">
        <f t="shared" si="115"/>
        <v>0</v>
      </c>
      <c r="L120" s="245">
        <v>0</v>
      </c>
      <c r="M120" s="245">
        <v>0</v>
      </c>
      <c r="N120" s="899">
        <f t="shared" ref="N120:N121" si="117">IF(O120=1,J120,0)</f>
        <v>0</v>
      </c>
      <c r="O120" s="245">
        <v>0</v>
      </c>
    </row>
    <row r="121" spans="1:15" s="239" customFormat="1" ht="76.5" x14ac:dyDescent="0.25">
      <c r="A121" s="888" t="s">
        <v>475</v>
      </c>
      <c r="B121" s="1026"/>
      <c r="C121" s="1526"/>
      <c r="D121" s="928" t="str">
        <f>'Invulscherm 1 - Weging'!H98</f>
        <v>relevant</v>
      </c>
      <c r="E121" s="1024" t="s">
        <v>791</v>
      </c>
      <c r="F121" s="1023" t="s">
        <v>792</v>
      </c>
      <c r="G121" s="648">
        <f>'Invulscherm 1 - Weging'!I98</f>
        <v>0.73170731707317072</v>
      </c>
      <c r="H121" s="649"/>
      <c r="I121" s="929"/>
      <c r="J121" s="713">
        <f t="shared" si="116"/>
        <v>0</v>
      </c>
      <c r="K121" s="897">
        <f t="shared" si="115"/>
        <v>0</v>
      </c>
      <c r="L121" s="245">
        <v>0</v>
      </c>
      <c r="M121" s="245">
        <v>0</v>
      </c>
      <c r="N121" s="899">
        <f t="shared" si="117"/>
        <v>0</v>
      </c>
      <c r="O121" s="245">
        <v>0</v>
      </c>
    </row>
    <row r="122" spans="1:15" s="239" customFormat="1" ht="38.25" x14ac:dyDescent="0.25">
      <c r="A122" s="892" t="s">
        <v>476</v>
      </c>
      <c r="B122" s="1027"/>
      <c r="C122" s="1523" t="str">
        <f>'Invulscherm 1 - Weging'!B99</f>
        <v>Maatregelen voor het minimaliseren van hinder door vrachtverkeer</v>
      </c>
      <c r="D122" s="643" t="str">
        <f>'Invulscherm 1 - Weging'!E99</f>
        <v>extra belangrijk</v>
      </c>
      <c r="E122" s="1024" t="s">
        <v>793</v>
      </c>
      <c r="F122" s="1023" t="s">
        <v>794</v>
      </c>
      <c r="G122" s="644">
        <f>'Invulscherm 1 - Weging'!F99</f>
        <v>1.0975609756097562</v>
      </c>
      <c r="H122" s="645"/>
      <c r="I122" s="740"/>
      <c r="J122" s="713">
        <f t="shared" si="72"/>
        <v>0</v>
      </c>
      <c r="K122" s="897">
        <f t="shared" ref="K122" si="118">J122</f>
        <v>0</v>
      </c>
      <c r="L122" s="245">
        <v>0</v>
      </c>
      <c r="M122" s="245">
        <v>0</v>
      </c>
      <c r="N122" s="899">
        <f t="shared" si="106"/>
        <v>0</v>
      </c>
      <c r="O122" s="245">
        <v>0</v>
      </c>
    </row>
    <row r="123" spans="1:15" s="239" customFormat="1" ht="25.5" x14ac:dyDescent="0.25">
      <c r="A123" s="888" t="s">
        <v>477</v>
      </c>
      <c r="B123" s="1026"/>
      <c r="C123" s="1526"/>
      <c r="D123" s="643" t="str">
        <f>'Invulscherm 1 - Weging'!H99</f>
        <v>relevant</v>
      </c>
      <c r="E123" s="1024" t="s">
        <v>795</v>
      </c>
      <c r="F123" s="1023" t="s">
        <v>796</v>
      </c>
      <c r="G123" s="648">
        <f>'Invulscherm 1 - Weging'!I99</f>
        <v>0.73170731707317072</v>
      </c>
      <c r="H123" s="649"/>
      <c r="I123" s="732"/>
      <c r="J123" s="713">
        <f t="shared" si="72"/>
        <v>0</v>
      </c>
      <c r="K123" s="897">
        <f t="shared" ref="K123" si="119">J123</f>
        <v>0</v>
      </c>
      <c r="L123" s="245">
        <v>0</v>
      </c>
      <c r="M123" s="245">
        <v>0</v>
      </c>
      <c r="N123" s="899">
        <f t="shared" si="106"/>
        <v>0</v>
      </c>
      <c r="O123" s="245">
        <v>0</v>
      </c>
    </row>
    <row r="124" spans="1:15" s="239" customFormat="1" ht="51" x14ac:dyDescent="0.25">
      <c r="A124" s="893" t="s">
        <v>562</v>
      </c>
      <c r="B124" s="658"/>
      <c r="C124" s="658" t="str">
        <f>'Invulscherm 1 - Weging'!B100</f>
        <v>Onderzoeken van alternatieven voor vrachtverkeer</v>
      </c>
      <c r="D124" s="643" t="str">
        <f>'Invulscherm 1 - Weging'!E100</f>
        <v>extra belangrijk</v>
      </c>
      <c r="E124" s="1024" t="s">
        <v>797</v>
      </c>
      <c r="F124" s="1023" t="s">
        <v>798</v>
      </c>
      <c r="G124" s="648">
        <f>'Invulscherm 1 - Weging'!F100</f>
        <v>1.0975609756097562</v>
      </c>
      <c r="H124" s="649"/>
      <c r="I124" s="732"/>
      <c r="J124" s="713">
        <f t="shared" si="72"/>
        <v>0</v>
      </c>
      <c r="K124" s="897">
        <f t="shared" ref="K124" si="120">J124</f>
        <v>0</v>
      </c>
      <c r="L124" s="245">
        <v>0</v>
      </c>
      <c r="M124" s="245">
        <v>0</v>
      </c>
      <c r="N124" s="899">
        <f t="shared" si="106"/>
        <v>0</v>
      </c>
      <c r="O124" s="245">
        <v>0</v>
      </c>
    </row>
    <row r="125" spans="1:15" s="239" customFormat="1" ht="15.75" x14ac:dyDescent="0.25">
      <c r="A125" s="857" t="s">
        <v>459</v>
      </c>
      <c r="B125" s="340" t="s">
        <v>460</v>
      </c>
      <c r="C125" s="340"/>
      <c r="D125" s="81"/>
      <c r="E125" s="81"/>
      <c r="F125" s="693"/>
      <c r="G125" s="81"/>
      <c r="H125" s="81"/>
      <c r="I125" s="743"/>
      <c r="J125" s="898"/>
      <c r="K125" s="897">
        <f t="shared" ref="K125" si="121">J125</f>
        <v>0</v>
      </c>
      <c r="L125" s="245"/>
      <c r="M125" s="245"/>
      <c r="N125" s="103"/>
      <c r="O125" s="245"/>
    </row>
    <row r="126" spans="1:15" s="239" customFormat="1" ht="153" x14ac:dyDescent="0.25">
      <c r="A126" s="890" t="s">
        <v>478</v>
      </c>
      <c r="B126" s="655"/>
      <c r="C126" s="655" t="str">
        <f>'Invulscherm 1 - Weging'!B102</f>
        <v>Integratie van verkeerstromen / Modal Shift</v>
      </c>
      <c r="D126" s="643" t="str">
        <f>'Invulscherm 1 - Weging'!E102</f>
        <v>verplicht</v>
      </c>
      <c r="E126" s="1024" t="s">
        <v>799</v>
      </c>
      <c r="F126" s="1023" t="s">
        <v>800</v>
      </c>
      <c r="G126" s="648">
        <f>'Invulscherm 1 - Weging'!F102</f>
        <v>0.73170731707317072</v>
      </c>
      <c r="H126" s="659"/>
      <c r="I126" s="744"/>
      <c r="J126" s="713">
        <f t="shared" si="72"/>
        <v>0</v>
      </c>
      <c r="K126" s="897">
        <f t="shared" ref="K126" si="122">J126</f>
        <v>0</v>
      </c>
      <c r="L126" s="245">
        <v>0</v>
      </c>
      <c r="M126" s="245">
        <v>0</v>
      </c>
      <c r="N126" s="899">
        <f t="shared" si="106"/>
        <v>0</v>
      </c>
      <c r="O126" s="245">
        <v>0</v>
      </c>
    </row>
    <row r="127" spans="1:15" s="239" customFormat="1" ht="90" thickBot="1" x14ac:dyDescent="0.3">
      <c r="A127" s="891" t="s">
        <v>479</v>
      </c>
      <c r="B127" s="652"/>
      <c r="C127" s="652" t="str">
        <f>'Invulscherm 1 - Weging'!B103</f>
        <v>Aansluiting infrastructuur op de omgeving</v>
      </c>
      <c r="D127" s="1029" t="str">
        <f>'Invulscherm 1 - Weging'!H103</f>
        <v>relevant</v>
      </c>
      <c r="E127" s="1030" t="s">
        <v>801</v>
      </c>
      <c r="F127" s="1031" t="s">
        <v>802</v>
      </c>
      <c r="G127" s="1032">
        <f>'Invulscherm 1 - Weging'!I103</f>
        <v>0.73170731707317072</v>
      </c>
      <c r="H127" s="1033"/>
      <c r="I127" s="1034"/>
      <c r="J127" s="1035">
        <f t="shared" si="72"/>
        <v>0</v>
      </c>
      <c r="K127" s="897">
        <f t="shared" ref="K127" si="123">J127</f>
        <v>0</v>
      </c>
      <c r="L127" s="245">
        <v>0</v>
      </c>
      <c r="M127" s="245">
        <v>0</v>
      </c>
      <c r="N127" s="899">
        <f t="shared" si="106"/>
        <v>0</v>
      </c>
      <c r="O127" s="245">
        <v>0</v>
      </c>
    </row>
    <row r="128" spans="1:15" s="35" customFormat="1" ht="23.25" customHeight="1" thickBot="1" x14ac:dyDescent="0.3">
      <c r="A128" s="894" t="s">
        <v>383</v>
      </c>
      <c r="B128" s="184"/>
      <c r="C128" s="185"/>
      <c r="D128" s="186"/>
      <c r="E128" s="187"/>
      <c r="F128" s="188"/>
      <c r="G128" s="187"/>
      <c r="H128" s="187"/>
      <c r="I128" s="187"/>
      <c r="J128" s="189"/>
      <c r="K128" s="664">
        <f>SUM(K103+K79+K63+K47+K31+K4)/100</f>
        <v>0</v>
      </c>
      <c r="L128" s="1213"/>
      <c r="M128" s="245"/>
      <c r="N128" s="896"/>
      <c r="O128" s="245"/>
    </row>
    <row r="138" spans="3:3" x14ac:dyDescent="0.25">
      <c r="C138" s="250"/>
    </row>
    <row r="139" spans="3:3" x14ac:dyDescent="0.25">
      <c r="C139" s="714"/>
    </row>
    <row r="140" spans="3:3" x14ac:dyDescent="0.25">
      <c r="C140" s="714"/>
    </row>
    <row r="141" spans="3:3" x14ac:dyDescent="0.25">
      <c r="C141" s="715"/>
    </row>
    <row r="142" spans="3:3" x14ac:dyDescent="0.25">
      <c r="C142" s="714" t="s">
        <v>563</v>
      </c>
    </row>
    <row r="143" spans="3:3" x14ac:dyDescent="0.25">
      <c r="C143" s="80"/>
    </row>
    <row r="144" spans="3:3" x14ac:dyDescent="0.25">
      <c r="C144" s="80"/>
    </row>
    <row r="145" spans="3:3" x14ac:dyDescent="0.25">
      <c r="C145" s="80"/>
    </row>
  </sheetData>
  <sheetProtection selectLockedCells="1"/>
  <mergeCells count="53">
    <mergeCell ref="C17:C18"/>
    <mergeCell ref="C71:C72"/>
    <mergeCell ref="C96:C97"/>
    <mergeCell ref="B96:B97"/>
    <mergeCell ref="B91:C92"/>
    <mergeCell ref="B81:C82"/>
    <mergeCell ref="B77:B78"/>
    <mergeCell ref="C77:C78"/>
    <mergeCell ref="C56:C57"/>
    <mergeCell ref="C49:C50"/>
    <mergeCell ref="B49:B50"/>
    <mergeCell ref="C51:C52"/>
    <mergeCell ref="B51:B52"/>
    <mergeCell ref="B65:B66"/>
    <mergeCell ref="C65:C66"/>
    <mergeCell ref="B67:B68"/>
    <mergeCell ref="D2:J2"/>
    <mergeCell ref="B41:B42"/>
    <mergeCell ref="B45:C46"/>
    <mergeCell ref="C69:C70"/>
    <mergeCell ref="B69:B70"/>
    <mergeCell ref="C11:C12"/>
    <mergeCell ref="B11:B12"/>
    <mergeCell ref="A2:C2"/>
    <mergeCell ref="C41:C42"/>
    <mergeCell ref="B14:B15"/>
    <mergeCell ref="C19:C20"/>
    <mergeCell ref="B19:B20"/>
    <mergeCell ref="C14:C15"/>
    <mergeCell ref="B54:B55"/>
    <mergeCell ref="C54:C55"/>
    <mergeCell ref="B56:B57"/>
    <mergeCell ref="C67:C68"/>
    <mergeCell ref="B100:B101"/>
    <mergeCell ref="C100:C101"/>
    <mergeCell ref="B84:B85"/>
    <mergeCell ref="C94:C95"/>
    <mergeCell ref="B94:B95"/>
    <mergeCell ref="C86:C87"/>
    <mergeCell ref="B86:B87"/>
    <mergeCell ref="C84:C85"/>
    <mergeCell ref="B88:B89"/>
    <mergeCell ref="C88:C89"/>
    <mergeCell ref="B74:C75"/>
    <mergeCell ref="B71:B72"/>
    <mergeCell ref="C117:C118"/>
    <mergeCell ref="C120:C121"/>
    <mergeCell ref="C122:C123"/>
    <mergeCell ref="C105:C106"/>
    <mergeCell ref="C107:C108"/>
    <mergeCell ref="C110:C111"/>
    <mergeCell ref="C113:C114"/>
    <mergeCell ref="C115:C116"/>
  </mergeCells>
  <conditionalFormatting sqref="N84:N92 N122:N124 N67:N72 N100:N101 N6:N30 N126:N127">
    <cfRule type="expression" dxfId="16" priority="36">
      <formula>P6=1</formula>
    </cfRule>
  </conditionalFormatting>
  <conditionalFormatting sqref="J48:J127 J6:J46">
    <cfRule type="expression" dxfId="15" priority="35">
      <formula>M6=1</formula>
    </cfRule>
  </conditionalFormatting>
  <conditionalFormatting sqref="J11:J15">
    <cfRule type="expression" dxfId="14" priority="33">
      <formula>M11=1</formula>
    </cfRule>
  </conditionalFormatting>
  <conditionalFormatting sqref="J38:J39">
    <cfRule type="expression" dxfId="13" priority="29">
      <formula>M38=1</formula>
    </cfRule>
  </conditionalFormatting>
  <conditionalFormatting sqref="J81:J82">
    <cfRule type="expression" dxfId="12" priority="24">
      <formula>M81=1</formula>
    </cfRule>
  </conditionalFormatting>
  <conditionalFormatting sqref="J110:J111">
    <cfRule type="expression" dxfId="11" priority="22">
      <formula>M110=1</formula>
    </cfRule>
  </conditionalFormatting>
  <conditionalFormatting sqref="K48:K62 K64:K78 K80:K102 K6:K30 K104:K127 K32:K46">
    <cfRule type="expression" dxfId="10" priority="18">
      <formula>J6&gt;0</formula>
    </cfRule>
  </conditionalFormatting>
  <conditionalFormatting sqref="N77:N78 N45:N46 N74:N75 N115:N118 N104:N108 N33:N36 N41:N43 N54:N58 N60:N62 N49:N52 N94:N102">
    <cfRule type="expression" dxfId="9" priority="13">
      <formula>P33=1</formula>
    </cfRule>
  </conditionalFormatting>
  <conditionalFormatting sqref="N7:N8">
    <cfRule type="expression" dxfId="8" priority="12">
      <formula>P7=1</formula>
    </cfRule>
  </conditionalFormatting>
  <conditionalFormatting sqref="N11:N15">
    <cfRule type="expression" dxfId="7" priority="11">
      <formula>P11=1</formula>
    </cfRule>
  </conditionalFormatting>
  <conditionalFormatting sqref="N38:N39">
    <cfRule type="expression" dxfId="6" priority="9">
      <formula>P38=1</formula>
    </cfRule>
  </conditionalFormatting>
  <conditionalFormatting sqref="N81:N82">
    <cfRule type="expression" dxfId="5" priority="7">
      <formula>P81=1</formula>
    </cfRule>
  </conditionalFormatting>
  <conditionalFormatting sqref="N110:N111">
    <cfRule type="expression" dxfId="4" priority="6">
      <formula>P110=1</formula>
    </cfRule>
  </conditionalFormatting>
  <conditionalFormatting sqref="N113:N114">
    <cfRule type="expression" dxfId="3" priority="4">
      <formula>P113=1</formula>
    </cfRule>
  </conditionalFormatting>
  <conditionalFormatting sqref="N120:N121">
    <cfRule type="expression" dxfId="2" priority="3">
      <formula>P120=1</formula>
    </cfRule>
  </conditionalFormatting>
  <conditionalFormatting sqref="J65:J68">
    <cfRule type="expression" dxfId="1" priority="2">
      <formula>M65=1</formula>
    </cfRule>
  </conditionalFormatting>
  <conditionalFormatting sqref="N65:N68">
    <cfRule type="expression" dxfId="0" priority="1">
      <formula>P65=1</formula>
    </cfRule>
  </conditionalFormatting>
  <pageMargins left="0.11811023622047245" right="0.11811023622047245" top="0.74803149606299213" bottom="0.94488188976377963" header="0.31496062992125984" footer="0.31496062992125984"/>
  <pageSetup paperSize="8"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348" r:id="rId4" name="Scroll Bar 60">
              <controlPr defaultSize="0" autoPict="0">
                <anchor moveWithCells="1">
                  <from>
                    <xdr:col>8</xdr:col>
                    <xdr:colOff>9525</xdr:colOff>
                    <xdr:row>5</xdr:row>
                    <xdr:rowOff>9525</xdr:rowOff>
                  </from>
                  <to>
                    <xdr:col>8</xdr:col>
                    <xdr:colOff>962025</xdr:colOff>
                    <xdr:row>5</xdr:row>
                    <xdr:rowOff>180975</xdr:rowOff>
                  </to>
                </anchor>
              </controlPr>
            </control>
          </mc:Choice>
        </mc:AlternateContent>
        <mc:AlternateContent xmlns:mc="http://schemas.openxmlformats.org/markup-compatibility/2006">
          <mc:Choice Requires="x14">
            <control shapeId="12350" r:id="rId5" name="Scroll Bar 62">
              <controlPr defaultSize="0" autoPict="0">
                <anchor moveWithCells="1">
                  <from>
                    <xdr:col>7</xdr:col>
                    <xdr:colOff>28575</xdr:colOff>
                    <xdr:row>5</xdr:row>
                    <xdr:rowOff>9525</xdr:rowOff>
                  </from>
                  <to>
                    <xdr:col>8</xdr:col>
                    <xdr:colOff>9525</xdr:colOff>
                    <xdr:row>5</xdr:row>
                    <xdr:rowOff>180975</xdr:rowOff>
                  </to>
                </anchor>
              </controlPr>
            </control>
          </mc:Choice>
        </mc:AlternateContent>
        <mc:AlternateContent xmlns:mc="http://schemas.openxmlformats.org/markup-compatibility/2006">
          <mc:Choice Requires="x14">
            <control shapeId="12351" r:id="rId6" name="Scroll Bar 63">
              <controlPr defaultSize="0" autoPict="0">
                <anchor moveWithCells="1">
                  <from>
                    <xdr:col>8</xdr:col>
                    <xdr:colOff>9525</xdr:colOff>
                    <xdr:row>6</xdr:row>
                    <xdr:rowOff>9525</xdr:rowOff>
                  </from>
                  <to>
                    <xdr:col>8</xdr:col>
                    <xdr:colOff>962025</xdr:colOff>
                    <xdr:row>6</xdr:row>
                    <xdr:rowOff>180975</xdr:rowOff>
                  </to>
                </anchor>
              </controlPr>
            </control>
          </mc:Choice>
        </mc:AlternateContent>
        <mc:AlternateContent xmlns:mc="http://schemas.openxmlformats.org/markup-compatibility/2006">
          <mc:Choice Requires="x14">
            <control shapeId="12352" r:id="rId7" name="Scroll Bar 64">
              <controlPr defaultSize="0" autoPict="0">
                <anchor moveWithCells="1">
                  <from>
                    <xdr:col>7</xdr:col>
                    <xdr:colOff>28575</xdr:colOff>
                    <xdr:row>6</xdr:row>
                    <xdr:rowOff>9525</xdr:rowOff>
                  </from>
                  <to>
                    <xdr:col>8</xdr:col>
                    <xdr:colOff>9525</xdr:colOff>
                    <xdr:row>6</xdr:row>
                    <xdr:rowOff>180975</xdr:rowOff>
                  </to>
                </anchor>
              </controlPr>
            </control>
          </mc:Choice>
        </mc:AlternateContent>
        <mc:AlternateContent xmlns:mc="http://schemas.openxmlformats.org/markup-compatibility/2006">
          <mc:Choice Requires="x14">
            <control shapeId="12354" r:id="rId8" name="Scroll Bar 66">
              <controlPr defaultSize="0" autoPict="0">
                <anchor moveWithCells="1">
                  <from>
                    <xdr:col>7</xdr:col>
                    <xdr:colOff>28575</xdr:colOff>
                    <xdr:row>8</xdr:row>
                    <xdr:rowOff>9525</xdr:rowOff>
                  </from>
                  <to>
                    <xdr:col>8</xdr:col>
                    <xdr:colOff>9525</xdr:colOff>
                    <xdr:row>8</xdr:row>
                    <xdr:rowOff>180975</xdr:rowOff>
                  </to>
                </anchor>
              </controlPr>
            </control>
          </mc:Choice>
        </mc:AlternateContent>
        <mc:AlternateContent xmlns:mc="http://schemas.openxmlformats.org/markup-compatibility/2006">
          <mc:Choice Requires="x14">
            <control shapeId="12356" r:id="rId9" name="Scroll Bar 68">
              <controlPr defaultSize="0" autoPict="0">
                <anchor moveWithCells="1">
                  <from>
                    <xdr:col>8</xdr:col>
                    <xdr:colOff>9525</xdr:colOff>
                    <xdr:row>8</xdr:row>
                    <xdr:rowOff>9525</xdr:rowOff>
                  </from>
                  <to>
                    <xdr:col>8</xdr:col>
                    <xdr:colOff>962025</xdr:colOff>
                    <xdr:row>8</xdr:row>
                    <xdr:rowOff>180975</xdr:rowOff>
                  </to>
                </anchor>
              </controlPr>
            </control>
          </mc:Choice>
        </mc:AlternateContent>
        <mc:AlternateContent xmlns:mc="http://schemas.openxmlformats.org/markup-compatibility/2006">
          <mc:Choice Requires="x14">
            <control shapeId="12357" r:id="rId10" name="Scroll Bar 69">
              <controlPr defaultSize="0" autoPict="0">
                <anchor moveWithCells="1">
                  <from>
                    <xdr:col>7</xdr:col>
                    <xdr:colOff>28575</xdr:colOff>
                    <xdr:row>10</xdr:row>
                    <xdr:rowOff>9525</xdr:rowOff>
                  </from>
                  <to>
                    <xdr:col>8</xdr:col>
                    <xdr:colOff>9525</xdr:colOff>
                    <xdr:row>10</xdr:row>
                    <xdr:rowOff>180975</xdr:rowOff>
                  </to>
                </anchor>
              </controlPr>
            </control>
          </mc:Choice>
        </mc:AlternateContent>
        <mc:AlternateContent xmlns:mc="http://schemas.openxmlformats.org/markup-compatibility/2006">
          <mc:Choice Requires="x14">
            <control shapeId="12358" r:id="rId11" name="Scroll Bar 70">
              <controlPr defaultSize="0" autoPict="0">
                <anchor moveWithCells="1">
                  <from>
                    <xdr:col>7</xdr:col>
                    <xdr:colOff>28575</xdr:colOff>
                    <xdr:row>13</xdr:row>
                    <xdr:rowOff>9525</xdr:rowOff>
                  </from>
                  <to>
                    <xdr:col>8</xdr:col>
                    <xdr:colOff>9525</xdr:colOff>
                    <xdr:row>13</xdr:row>
                    <xdr:rowOff>180975</xdr:rowOff>
                  </to>
                </anchor>
              </controlPr>
            </control>
          </mc:Choice>
        </mc:AlternateContent>
        <mc:AlternateContent xmlns:mc="http://schemas.openxmlformats.org/markup-compatibility/2006">
          <mc:Choice Requires="x14">
            <control shapeId="12359" r:id="rId12" name="Scroll Bar 71">
              <controlPr defaultSize="0" autoPict="0">
                <anchor moveWithCells="1">
                  <from>
                    <xdr:col>7</xdr:col>
                    <xdr:colOff>28575</xdr:colOff>
                    <xdr:row>14</xdr:row>
                    <xdr:rowOff>9525</xdr:rowOff>
                  </from>
                  <to>
                    <xdr:col>8</xdr:col>
                    <xdr:colOff>9525</xdr:colOff>
                    <xdr:row>14</xdr:row>
                    <xdr:rowOff>180975</xdr:rowOff>
                  </to>
                </anchor>
              </controlPr>
            </control>
          </mc:Choice>
        </mc:AlternateContent>
        <mc:AlternateContent xmlns:mc="http://schemas.openxmlformats.org/markup-compatibility/2006">
          <mc:Choice Requires="x14">
            <control shapeId="12360" r:id="rId13" name="Scroll Bar 72">
              <controlPr defaultSize="0" autoPict="0">
                <anchor moveWithCells="1">
                  <from>
                    <xdr:col>7</xdr:col>
                    <xdr:colOff>28575</xdr:colOff>
                    <xdr:row>16</xdr:row>
                    <xdr:rowOff>9525</xdr:rowOff>
                  </from>
                  <to>
                    <xdr:col>8</xdr:col>
                    <xdr:colOff>9525</xdr:colOff>
                    <xdr:row>16</xdr:row>
                    <xdr:rowOff>180975</xdr:rowOff>
                  </to>
                </anchor>
              </controlPr>
            </control>
          </mc:Choice>
        </mc:AlternateContent>
        <mc:AlternateContent xmlns:mc="http://schemas.openxmlformats.org/markup-compatibility/2006">
          <mc:Choice Requires="x14">
            <control shapeId="12361" r:id="rId14" name="Scroll Bar 73">
              <controlPr defaultSize="0" autoPict="0">
                <anchor moveWithCells="1">
                  <from>
                    <xdr:col>7</xdr:col>
                    <xdr:colOff>28575</xdr:colOff>
                    <xdr:row>18</xdr:row>
                    <xdr:rowOff>9525</xdr:rowOff>
                  </from>
                  <to>
                    <xdr:col>8</xdr:col>
                    <xdr:colOff>9525</xdr:colOff>
                    <xdr:row>18</xdr:row>
                    <xdr:rowOff>180975</xdr:rowOff>
                  </to>
                </anchor>
              </controlPr>
            </control>
          </mc:Choice>
        </mc:AlternateContent>
        <mc:AlternateContent xmlns:mc="http://schemas.openxmlformats.org/markup-compatibility/2006">
          <mc:Choice Requires="x14">
            <control shapeId="12362" r:id="rId15" name="Scroll Bar 74">
              <controlPr defaultSize="0" autoPict="0">
                <anchor moveWithCells="1">
                  <from>
                    <xdr:col>7</xdr:col>
                    <xdr:colOff>28575</xdr:colOff>
                    <xdr:row>19</xdr:row>
                    <xdr:rowOff>9525</xdr:rowOff>
                  </from>
                  <to>
                    <xdr:col>8</xdr:col>
                    <xdr:colOff>9525</xdr:colOff>
                    <xdr:row>19</xdr:row>
                    <xdr:rowOff>180975</xdr:rowOff>
                  </to>
                </anchor>
              </controlPr>
            </control>
          </mc:Choice>
        </mc:AlternateContent>
        <mc:AlternateContent xmlns:mc="http://schemas.openxmlformats.org/markup-compatibility/2006">
          <mc:Choice Requires="x14">
            <control shapeId="12364" r:id="rId16" name="Scroll Bar 76">
              <controlPr defaultSize="0" autoPict="0">
                <anchor moveWithCells="1">
                  <from>
                    <xdr:col>7</xdr:col>
                    <xdr:colOff>28575</xdr:colOff>
                    <xdr:row>21</xdr:row>
                    <xdr:rowOff>9525</xdr:rowOff>
                  </from>
                  <to>
                    <xdr:col>8</xdr:col>
                    <xdr:colOff>9525</xdr:colOff>
                    <xdr:row>21</xdr:row>
                    <xdr:rowOff>180975</xdr:rowOff>
                  </to>
                </anchor>
              </controlPr>
            </control>
          </mc:Choice>
        </mc:AlternateContent>
        <mc:AlternateContent xmlns:mc="http://schemas.openxmlformats.org/markup-compatibility/2006">
          <mc:Choice Requires="x14">
            <control shapeId="12365" r:id="rId17" name="Scroll Bar 77">
              <controlPr defaultSize="0" autoPict="0">
                <anchor moveWithCells="1">
                  <from>
                    <xdr:col>7</xdr:col>
                    <xdr:colOff>28575</xdr:colOff>
                    <xdr:row>22</xdr:row>
                    <xdr:rowOff>9525</xdr:rowOff>
                  </from>
                  <to>
                    <xdr:col>8</xdr:col>
                    <xdr:colOff>9525</xdr:colOff>
                    <xdr:row>22</xdr:row>
                    <xdr:rowOff>180975</xdr:rowOff>
                  </to>
                </anchor>
              </controlPr>
            </control>
          </mc:Choice>
        </mc:AlternateContent>
        <mc:AlternateContent xmlns:mc="http://schemas.openxmlformats.org/markup-compatibility/2006">
          <mc:Choice Requires="x14">
            <control shapeId="12366" r:id="rId18" name="Scroll Bar 78">
              <controlPr defaultSize="0" autoPict="0">
                <anchor moveWithCells="1">
                  <from>
                    <xdr:col>7</xdr:col>
                    <xdr:colOff>28575</xdr:colOff>
                    <xdr:row>23</xdr:row>
                    <xdr:rowOff>9525</xdr:rowOff>
                  </from>
                  <to>
                    <xdr:col>8</xdr:col>
                    <xdr:colOff>9525</xdr:colOff>
                    <xdr:row>23</xdr:row>
                    <xdr:rowOff>180975</xdr:rowOff>
                  </to>
                </anchor>
              </controlPr>
            </control>
          </mc:Choice>
        </mc:AlternateContent>
        <mc:AlternateContent xmlns:mc="http://schemas.openxmlformats.org/markup-compatibility/2006">
          <mc:Choice Requires="x14">
            <control shapeId="12368" r:id="rId19" name="Scroll Bar 80">
              <controlPr defaultSize="0" autoPict="0">
                <anchor moveWithCells="1">
                  <from>
                    <xdr:col>7</xdr:col>
                    <xdr:colOff>28575</xdr:colOff>
                    <xdr:row>26</xdr:row>
                    <xdr:rowOff>9525</xdr:rowOff>
                  </from>
                  <to>
                    <xdr:col>8</xdr:col>
                    <xdr:colOff>9525</xdr:colOff>
                    <xdr:row>26</xdr:row>
                    <xdr:rowOff>180975</xdr:rowOff>
                  </to>
                </anchor>
              </controlPr>
            </control>
          </mc:Choice>
        </mc:AlternateContent>
        <mc:AlternateContent xmlns:mc="http://schemas.openxmlformats.org/markup-compatibility/2006">
          <mc:Choice Requires="x14">
            <control shapeId="12369" r:id="rId20" name="Scroll Bar 81">
              <controlPr defaultSize="0" autoPict="0">
                <anchor moveWithCells="1">
                  <from>
                    <xdr:col>7</xdr:col>
                    <xdr:colOff>28575</xdr:colOff>
                    <xdr:row>27</xdr:row>
                    <xdr:rowOff>9525</xdr:rowOff>
                  </from>
                  <to>
                    <xdr:col>8</xdr:col>
                    <xdr:colOff>9525</xdr:colOff>
                    <xdr:row>27</xdr:row>
                    <xdr:rowOff>180975</xdr:rowOff>
                  </to>
                </anchor>
              </controlPr>
            </control>
          </mc:Choice>
        </mc:AlternateContent>
        <mc:AlternateContent xmlns:mc="http://schemas.openxmlformats.org/markup-compatibility/2006">
          <mc:Choice Requires="x14">
            <control shapeId="12370" r:id="rId21" name="Scroll Bar 82">
              <controlPr defaultSize="0" autoPict="0">
                <anchor moveWithCells="1">
                  <from>
                    <xdr:col>7</xdr:col>
                    <xdr:colOff>28575</xdr:colOff>
                    <xdr:row>28</xdr:row>
                    <xdr:rowOff>9525</xdr:rowOff>
                  </from>
                  <to>
                    <xdr:col>8</xdr:col>
                    <xdr:colOff>9525</xdr:colOff>
                    <xdr:row>28</xdr:row>
                    <xdr:rowOff>180975</xdr:rowOff>
                  </to>
                </anchor>
              </controlPr>
            </control>
          </mc:Choice>
        </mc:AlternateContent>
        <mc:AlternateContent xmlns:mc="http://schemas.openxmlformats.org/markup-compatibility/2006">
          <mc:Choice Requires="x14">
            <control shapeId="12371" r:id="rId22" name="Scroll Bar 83">
              <controlPr defaultSize="0" autoPict="0">
                <anchor moveWithCells="1">
                  <from>
                    <xdr:col>8</xdr:col>
                    <xdr:colOff>9525</xdr:colOff>
                    <xdr:row>10</xdr:row>
                    <xdr:rowOff>9525</xdr:rowOff>
                  </from>
                  <to>
                    <xdr:col>8</xdr:col>
                    <xdr:colOff>962025</xdr:colOff>
                    <xdr:row>10</xdr:row>
                    <xdr:rowOff>180975</xdr:rowOff>
                  </to>
                </anchor>
              </controlPr>
            </control>
          </mc:Choice>
        </mc:AlternateContent>
        <mc:AlternateContent xmlns:mc="http://schemas.openxmlformats.org/markup-compatibility/2006">
          <mc:Choice Requires="x14">
            <control shapeId="12372" r:id="rId23" name="Scroll Bar 84">
              <controlPr defaultSize="0" autoPict="0">
                <anchor moveWithCells="1">
                  <from>
                    <xdr:col>8</xdr:col>
                    <xdr:colOff>9525</xdr:colOff>
                    <xdr:row>13</xdr:row>
                    <xdr:rowOff>9525</xdr:rowOff>
                  </from>
                  <to>
                    <xdr:col>8</xdr:col>
                    <xdr:colOff>962025</xdr:colOff>
                    <xdr:row>13</xdr:row>
                    <xdr:rowOff>180975</xdr:rowOff>
                  </to>
                </anchor>
              </controlPr>
            </control>
          </mc:Choice>
        </mc:AlternateContent>
        <mc:AlternateContent xmlns:mc="http://schemas.openxmlformats.org/markup-compatibility/2006">
          <mc:Choice Requires="x14">
            <control shapeId="12373" r:id="rId24" name="Scroll Bar 85">
              <controlPr defaultSize="0" autoPict="0">
                <anchor moveWithCells="1">
                  <from>
                    <xdr:col>8</xdr:col>
                    <xdr:colOff>9525</xdr:colOff>
                    <xdr:row>14</xdr:row>
                    <xdr:rowOff>9525</xdr:rowOff>
                  </from>
                  <to>
                    <xdr:col>8</xdr:col>
                    <xdr:colOff>962025</xdr:colOff>
                    <xdr:row>14</xdr:row>
                    <xdr:rowOff>180975</xdr:rowOff>
                  </to>
                </anchor>
              </controlPr>
            </control>
          </mc:Choice>
        </mc:AlternateContent>
        <mc:AlternateContent xmlns:mc="http://schemas.openxmlformats.org/markup-compatibility/2006">
          <mc:Choice Requires="x14">
            <control shapeId="12374" r:id="rId25" name="Scroll Bar 86">
              <controlPr defaultSize="0" autoPict="0">
                <anchor moveWithCells="1">
                  <from>
                    <xdr:col>8</xdr:col>
                    <xdr:colOff>9525</xdr:colOff>
                    <xdr:row>16</xdr:row>
                    <xdr:rowOff>9525</xdr:rowOff>
                  </from>
                  <to>
                    <xdr:col>8</xdr:col>
                    <xdr:colOff>962025</xdr:colOff>
                    <xdr:row>16</xdr:row>
                    <xdr:rowOff>180975</xdr:rowOff>
                  </to>
                </anchor>
              </controlPr>
            </control>
          </mc:Choice>
        </mc:AlternateContent>
        <mc:AlternateContent xmlns:mc="http://schemas.openxmlformats.org/markup-compatibility/2006">
          <mc:Choice Requires="x14">
            <control shapeId="12375" r:id="rId26" name="Scroll Bar 87">
              <controlPr defaultSize="0" autoPict="0">
                <anchor moveWithCells="1">
                  <from>
                    <xdr:col>8</xdr:col>
                    <xdr:colOff>9525</xdr:colOff>
                    <xdr:row>18</xdr:row>
                    <xdr:rowOff>9525</xdr:rowOff>
                  </from>
                  <to>
                    <xdr:col>8</xdr:col>
                    <xdr:colOff>962025</xdr:colOff>
                    <xdr:row>18</xdr:row>
                    <xdr:rowOff>180975</xdr:rowOff>
                  </to>
                </anchor>
              </controlPr>
            </control>
          </mc:Choice>
        </mc:AlternateContent>
        <mc:AlternateContent xmlns:mc="http://schemas.openxmlformats.org/markup-compatibility/2006">
          <mc:Choice Requires="x14">
            <control shapeId="12376" r:id="rId27" name="Scroll Bar 88">
              <controlPr defaultSize="0" autoPict="0">
                <anchor moveWithCells="1">
                  <from>
                    <xdr:col>8</xdr:col>
                    <xdr:colOff>9525</xdr:colOff>
                    <xdr:row>19</xdr:row>
                    <xdr:rowOff>9525</xdr:rowOff>
                  </from>
                  <to>
                    <xdr:col>8</xdr:col>
                    <xdr:colOff>962025</xdr:colOff>
                    <xdr:row>19</xdr:row>
                    <xdr:rowOff>180975</xdr:rowOff>
                  </to>
                </anchor>
              </controlPr>
            </control>
          </mc:Choice>
        </mc:AlternateContent>
        <mc:AlternateContent xmlns:mc="http://schemas.openxmlformats.org/markup-compatibility/2006">
          <mc:Choice Requires="x14">
            <control shapeId="12378" r:id="rId28" name="Scroll Bar 90">
              <controlPr defaultSize="0" autoPict="0">
                <anchor moveWithCells="1">
                  <from>
                    <xdr:col>8</xdr:col>
                    <xdr:colOff>9525</xdr:colOff>
                    <xdr:row>21</xdr:row>
                    <xdr:rowOff>9525</xdr:rowOff>
                  </from>
                  <to>
                    <xdr:col>8</xdr:col>
                    <xdr:colOff>962025</xdr:colOff>
                    <xdr:row>21</xdr:row>
                    <xdr:rowOff>180975</xdr:rowOff>
                  </to>
                </anchor>
              </controlPr>
            </control>
          </mc:Choice>
        </mc:AlternateContent>
        <mc:AlternateContent xmlns:mc="http://schemas.openxmlformats.org/markup-compatibility/2006">
          <mc:Choice Requires="x14">
            <control shapeId="12379" r:id="rId29" name="Scroll Bar 91">
              <controlPr defaultSize="0" autoPict="0">
                <anchor moveWithCells="1">
                  <from>
                    <xdr:col>8</xdr:col>
                    <xdr:colOff>9525</xdr:colOff>
                    <xdr:row>22</xdr:row>
                    <xdr:rowOff>9525</xdr:rowOff>
                  </from>
                  <to>
                    <xdr:col>8</xdr:col>
                    <xdr:colOff>962025</xdr:colOff>
                    <xdr:row>22</xdr:row>
                    <xdr:rowOff>180975</xdr:rowOff>
                  </to>
                </anchor>
              </controlPr>
            </control>
          </mc:Choice>
        </mc:AlternateContent>
        <mc:AlternateContent xmlns:mc="http://schemas.openxmlformats.org/markup-compatibility/2006">
          <mc:Choice Requires="x14">
            <control shapeId="12380" r:id="rId30" name="Scroll Bar 92">
              <controlPr defaultSize="0" autoPict="0">
                <anchor moveWithCells="1">
                  <from>
                    <xdr:col>8</xdr:col>
                    <xdr:colOff>9525</xdr:colOff>
                    <xdr:row>23</xdr:row>
                    <xdr:rowOff>9525</xdr:rowOff>
                  </from>
                  <to>
                    <xdr:col>8</xdr:col>
                    <xdr:colOff>962025</xdr:colOff>
                    <xdr:row>23</xdr:row>
                    <xdr:rowOff>180975</xdr:rowOff>
                  </to>
                </anchor>
              </controlPr>
            </control>
          </mc:Choice>
        </mc:AlternateContent>
        <mc:AlternateContent xmlns:mc="http://schemas.openxmlformats.org/markup-compatibility/2006">
          <mc:Choice Requires="x14">
            <control shapeId="12382" r:id="rId31" name="Scroll Bar 94">
              <controlPr defaultSize="0" autoPict="0">
                <anchor moveWithCells="1">
                  <from>
                    <xdr:col>8</xdr:col>
                    <xdr:colOff>9525</xdr:colOff>
                    <xdr:row>26</xdr:row>
                    <xdr:rowOff>9525</xdr:rowOff>
                  </from>
                  <to>
                    <xdr:col>8</xdr:col>
                    <xdr:colOff>962025</xdr:colOff>
                    <xdr:row>26</xdr:row>
                    <xdr:rowOff>180975</xdr:rowOff>
                  </to>
                </anchor>
              </controlPr>
            </control>
          </mc:Choice>
        </mc:AlternateContent>
        <mc:AlternateContent xmlns:mc="http://schemas.openxmlformats.org/markup-compatibility/2006">
          <mc:Choice Requires="x14">
            <control shapeId="12383" r:id="rId32" name="Scroll Bar 95">
              <controlPr defaultSize="0" autoPict="0">
                <anchor moveWithCells="1">
                  <from>
                    <xdr:col>8</xdr:col>
                    <xdr:colOff>9525</xdr:colOff>
                    <xdr:row>27</xdr:row>
                    <xdr:rowOff>9525</xdr:rowOff>
                  </from>
                  <to>
                    <xdr:col>8</xdr:col>
                    <xdr:colOff>962025</xdr:colOff>
                    <xdr:row>27</xdr:row>
                    <xdr:rowOff>180975</xdr:rowOff>
                  </to>
                </anchor>
              </controlPr>
            </control>
          </mc:Choice>
        </mc:AlternateContent>
        <mc:AlternateContent xmlns:mc="http://schemas.openxmlformats.org/markup-compatibility/2006">
          <mc:Choice Requires="x14">
            <control shapeId="12384" r:id="rId33" name="Scroll Bar 96">
              <controlPr defaultSize="0" autoPict="0">
                <anchor moveWithCells="1">
                  <from>
                    <xdr:col>8</xdr:col>
                    <xdr:colOff>9525</xdr:colOff>
                    <xdr:row>28</xdr:row>
                    <xdr:rowOff>9525</xdr:rowOff>
                  </from>
                  <to>
                    <xdr:col>8</xdr:col>
                    <xdr:colOff>962025</xdr:colOff>
                    <xdr:row>28</xdr:row>
                    <xdr:rowOff>180975</xdr:rowOff>
                  </to>
                </anchor>
              </controlPr>
            </control>
          </mc:Choice>
        </mc:AlternateContent>
        <mc:AlternateContent xmlns:mc="http://schemas.openxmlformats.org/markup-compatibility/2006">
          <mc:Choice Requires="x14">
            <control shapeId="12385" r:id="rId34" name="Scroll Bar 97">
              <controlPr defaultSize="0" autoPict="0">
                <anchor moveWithCells="1">
                  <from>
                    <xdr:col>7</xdr:col>
                    <xdr:colOff>28575</xdr:colOff>
                    <xdr:row>32</xdr:row>
                    <xdr:rowOff>9525</xdr:rowOff>
                  </from>
                  <to>
                    <xdr:col>8</xdr:col>
                    <xdr:colOff>9525</xdr:colOff>
                    <xdr:row>32</xdr:row>
                    <xdr:rowOff>180975</xdr:rowOff>
                  </to>
                </anchor>
              </controlPr>
            </control>
          </mc:Choice>
        </mc:AlternateContent>
        <mc:AlternateContent xmlns:mc="http://schemas.openxmlformats.org/markup-compatibility/2006">
          <mc:Choice Requires="x14">
            <control shapeId="12386" r:id="rId35" name="Scroll Bar 98">
              <controlPr defaultSize="0" autoPict="0">
                <anchor moveWithCells="1">
                  <from>
                    <xdr:col>7</xdr:col>
                    <xdr:colOff>28575</xdr:colOff>
                    <xdr:row>33</xdr:row>
                    <xdr:rowOff>9525</xdr:rowOff>
                  </from>
                  <to>
                    <xdr:col>8</xdr:col>
                    <xdr:colOff>9525</xdr:colOff>
                    <xdr:row>33</xdr:row>
                    <xdr:rowOff>180975</xdr:rowOff>
                  </to>
                </anchor>
              </controlPr>
            </control>
          </mc:Choice>
        </mc:AlternateContent>
        <mc:AlternateContent xmlns:mc="http://schemas.openxmlformats.org/markup-compatibility/2006">
          <mc:Choice Requires="x14">
            <control shapeId="12387" r:id="rId36" name="Scroll Bar 99">
              <controlPr defaultSize="0" autoPict="0">
                <anchor moveWithCells="1">
                  <from>
                    <xdr:col>7</xdr:col>
                    <xdr:colOff>28575</xdr:colOff>
                    <xdr:row>34</xdr:row>
                    <xdr:rowOff>9525</xdr:rowOff>
                  </from>
                  <to>
                    <xdr:col>8</xdr:col>
                    <xdr:colOff>9525</xdr:colOff>
                    <xdr:row>34</xdr:row>
                    <xdr:rowOff>180975</xdr:rowOff>
                  </to>
                </anchor>
              </controlPr>
            </control>
          </mc:Choice>
        </mc:AlternateContent>
        <mc:AlternateContent xmlns:mc="http://schemas.openxmlformats.org/markup-compatibility/2006">
          <mc:Choice Requires="x14">
            <control shapeId="12389" r:id="rId37" name="Scroll Bar 101">
              <controlPr defaultSize="0" autoPict="0">
                <anchor moveWithCells="1">
                  <from>
                    <xdr:col>7</xdr:col>
                    <xdr:colOff>28575</xdr:colOff>
                    <xdr:row>37</xdr:row>
                    <xdr:rowOff>9525</xdr:rowOff>
                  </from>
                  <to>
                    <xdr:col>8</xdr:col>
                    <xdr:colOff>9525</xdr:colOff>
                    <xdr:row>37</xdr:row>
                    <xdr:rowOff>180975</xdr:rowOff>
                  </to>
                </anchor>
              </controlPr>
            </control>
          </mc:Choice>
        </mc:AlternateContent>
        <mc:AlternateContent xmlns:mc="http://schemas.openxmlformats.org/markup-compatibility/2006">
          <mc:Choice Requires="x14">
            <control shapeId="12390" r:id="rId38" name="Scroll Bar 102">
              <controlPr defaultSize="0" autoPict="0">
                <anchor moveWithCells="1">
                  <from>
                    <xdr:col>7</xdr:col>
                    <xdr:colOff>28575</xdr:colOff>
                    <xdr:row>38</xdr:row>
                    <xdr:rowOff>9525</xdr:rowOff>
                  </from>
                  <to>
                    <xdr:col>8</xdr:col>
                    <xdr:colOff>9525</xdr:colOff>
                    <xdr:row>38</xdr:row>
                    <xdr:rowOff>180975</xdr:rowOff>
                  </to>
                </anchor>
              </controlPr>
            </control>
          </mc:Choice>
        </mc:AlternateContent>
        <mc:AlternateContent xmlns:mc="http://schemas.openxmlformats.org/markup-compatibility/2006">
          <mc:Choice Requires="x14">
            <control shapeId="12391" r:id="rId39" name="Scroll Bar 103">
              <controlPr defaultSize="0" autoPict="0">
                <anchor moveWithCells="1">
                  <from>
                    <xdr:col>7</xdr:col>
                    <xdr:colOff>28575</xdr:colOff>
                    <xdr:row>40</xdr:row>
                    <xdr:rowOff>9525</xdr:rowOff>
                  </from>
                  <to>
                    <xdr:col>8</xdr:col>
                    <xdr:colOff>9525</xdr:colOff>
                    <xdr:row>40</xdr:row>
                    <xdr:rowOff>180975</xdr:rowOff>
                  </to>
                </anchor>
              </controlPr>
            </control>
          </mc:Choice>
        </mc:AlternateContent>
        <mc:AlternateContent xmlns:mc="http://schemas.openxmlformats.org/markup-compatibility/2006">
          <mc:Choice Requires="x14">
            <control shapeId="12392" r:id="rId40" name="Scroll Bar 104">
              <controlPr defaultSize="0" autoPict="0">
                <anchor moveWithCells="1">
                  <from>
                    <xdr:col>7</xdr:col>
                    <xdr:colOff>28575</xdr:colOff>
                    <xdr:row>41</xdr:row>
                    <xdr:rowOff>9525</xdr:rowOff>
                  </from>
                  <to>
                    <xdr:col>8</xdr:col>
                    <xdr:colOff>9525</xdr:colOff>
                    <xdr:row>41</xdr:row>
                    <xdr:rowOff>180975</xdr:rowOff>
                  </to>
                </anchor>
              </controlPr>
            </control>
          </mc:Choice>
        </mc:AlternateContent>
        <mc:AlternateContent xmlns:mc="http://schemas.openxmlformats.org/markup-compatibility/2006">
          <mc:Choice Requires="x14">
            <control shapeId="12393" r:id="rId41" name="Scroll Bar 105">
              <controlPr defaultSize="0" autoPict="0">
                <anchor moveWithCells="1">
                  <from>
                    <xdr:col>7</xdr:col>
                    <xdr:colOff>28575</xdr:colOff>
                    <xdr:row>44</xdr:row>
                    <xdr:rowOff>9525</xdr:rowOff>
                  </from>
                  <to>
                    <xdr:col>8</xdr:col>
                    <xdr:colOff>9525</xdr:colOff>
                    <xdr:row>44</xdr:row>
                    <xdr:rowOff>180975</xdr:rowOff>
                  </to>
                </anchor>
              </controlPr>
            </control>
          </mc:Choice>
        </mc:AlternateContent>
        <mc:AlternateContent xmlns:mc="http://schemas.openxmlformats.org/markup-compatibility/2006">
          <mc:Choice Requires="x14">
            <control shapeId="12394" r:id="rId42" name="Scroll Bar 106">
              <controlPr defaultSize="0" autoPict="0">
                <anchor moveWithCells="1">
                  <from>
                    <xdr:col>7</xdr:col>
                    <xdr:colOff>28575</xdr:colOff>
                    <xdr:row>48</xdr:row>
                    <xdr:rowOff>9525</xdr:rowOff>
                  </from>
                  <to>
                    <xdr:col>8</xdr:col>
                    <xdr:colOff>9525</xdr:colOff>
                    <xdr:row>48</xdr:row>
                    <xdr:rowOff>180975</xdr:rowOff>
                  </to>
                </anchor>
              </controlPr>
            </control>
          </mc:Choice>
        </mc:AlternateContent>
        <mc:AlternateContent xmlns:mc="http://schemas.openxmlformats.org/markup-compatibility/2006">
          <mc:Choice Requires="x14">
            <control shapeId="12395" r:id="rId43" name="Scroll Bar 107">
              <controlPr defaultSize="0" autoPict="0">
                <anchor moveWithCells="1">
                  <from>
                    <xdr:col>8</xdr:col>
                    <xdr:colOff>9525</xdr:colOff>
                    <xdr:row>32</xdr:row>
                    <xdr:rowOff>9525</xdr:rowOff>
                  </from>
                  <to>
                    <xdr:col>8</xdr:col>
                    <xdr:colOff>962025</xdr:colOff>
                    <xdr:row>32</xdr:row>
                    <xdr:rowOff>180975</xdr:rowOff>
                  </to>
                </anchor>
              </controlPr>
            </control>
          </mc:Choice>
        </mc:AlternateContent>
        <mc:AlternateContent xmlns:mc="http://schemas.openxmlformats.org/markup-compatibility/2006">
          <mc:Choice Requires="x14">
            <control shapeId="12396" r:id="rId44" name="Scroll Bar 108">
              <controlPr defaultSize="0" autoPict="0">
                <anchor moveWithCells="1">
                  <from>
                    <xdr:col>8</xdr:col>
                    <xdr:colOff>9525</xdr:colOff>
                    <xdr:row>33</xdr:row>
                    <xdr:rowOff>9525</xdr:rowOff>
                  </from>
                  <to>
                    <xdr:col>8</xdr:col>
                    <xdr:colOff>962025</xdr:colOff>
                    <xdr:row>33</xdr:row>
                    <xdr:rowOff>180975</xdr:rowOff>
                  </to>
                </anchor>
              </controlPr>
            </control>
          </mc:Choice>
        </mc:AlternateContent>
        <mc:AlternateContent xmlns:mc="http://schemas.openxmlformats.org/markup-compatibility/2006">
          <mc:Choice Requires="x14">
            <control shapeId="12397" r:id="rId45" name="Scroll Bar 109">
              <controlPr defaultSize="0" autoPict="0">
                <anchor moveWithCells="1">
                  <from>
                    <xdr:col>8</xdr:col>
                    <xdr:colOff>9525</xdr:colOff>
                    <xdr:row>34</xdr:row>
                    <xdr:rowOff>9525</xdr:rowOff>
                  </from>
                  <to>
                    <xdr:col>8</xdr:col>
                    <xdr:colOff>962025</xdr:colOff>
                    <xdr:row>34</xdr:row>
                    <xdr:rowOff>180975</xdr:rowOff>
                  </to>
                </anchor>
              </controlPr>
            </control>
          </mc:Choice>
        </mc:AlternateContent>
        <mc:AlternateContent xmlns:mc="http://schemas.openxmlformats.org/markup-compatibility/2006">
          <mc:Choice Requires="x14">
            <control shapeId="12399" r:id="rId46" name="Scroll Bar 111">
              <controlPr defaultSize="0" autoPict="0">
                <anchor moveWithCells="1">
                  <from>
                    <xdr:col>8</xdr:col>
                    <xdr:colOff>9525</xdr:colOff>
                    <xdr:row>37</xdr:row>
                    <xdr:rowOff>9525</xdr:rowOff>
                  </from>
                  <to>
                    <xdr:col>8</xdr:col>
                    <xdr:colOff>962025</xdr:colOff>
                    <xdr:row>37</xdr:row>
                    <xdr:rowOff>180975</xdr:rowOff>
                  </to>
                </anchor>
              </controlPr>
            </control>
          </mc:Choice>
        </mc:AlternateContent>
        <mc:AlternateContent xmlns:mc="http://schemas.openxmlformats.org/markup-compatibility/2006">
          <mc:Choice Requires="x14">
            <control shapeId="12400" r:id="rId47" name="Scroll Bar 112">
              <controlPr defaultSize="0" autoPict="0">
                <anchor moveWithCells="1">
                  <from>
                    <xdr:col>8</xdr:col>
                    <xdr:colOff>9525</xdr:colOff>
                    <xdr:row>38</xdr:row>
                    <xdr:rowOff>9525</xdr:rowOff>
                  </from>
                  <to>
                    <xdr:col>8</xdr:col>
                    <xdr:colOff>962025</xdr:colOff>
                    <xdr:row>38</xdr:row>
                    <xdr:rowOff>180975</xdr:rowOff>
                  </to>
                </anchor>
              </controlPr>
            </control>
          </mc:Choice>
        </mc:AlternateContent>
        <mc:AlternateContent xmlns:mc="http://schemas.openxmlformats.org/markup-compatibility/2006">
          <mc:Choice Requires="x14">
            <control shapeId="12401" r:id="rId48" name="Scroll Bar 113">
              <controlPr defaultSize="0" autoPict="0">
                <anchor moveWithCells="1">
                  <from>
                    <xdr:col>8</xdr:col>
                    <xdr:colOff>9525</xdr:colOff>
                    <xdr:row>40</xdr:row>
                    <xdr:rowOff>9525</xdr:rowOff>
                  </from>
                  <to>
                    <xdr:col>8</xdr:col>
                    <xdr:colOff>962025</xdr:colOff>
                    <xdr:row>40</xdr:row>
                    <xdr:rowOff>180975</xdr:rowOff>
                  </to>
                </anchor>
              </controlPr>
            </control>
          </mc:Choice>
        </mc:AlternateContent>
        <mc:AlternateContent xmlns:mc="http://schemas.openxmlformats.org/markup-compatibility/2006">
          <mc:Choice Requires="x14">
            <control shapeId="12402" r:id="rId49" name="Scroll Bar 114">
              <controlPr defaultSize="0" autoPict="0">
                <anchor moveWithCells="1">
                  <from>
                    <xdr:col>8</xdr:col>
                    <xdr:colOff>9525</xdr:colOff>
                    <xdr:row>41</xdr:row>
                    <xdr:rowOff>9525</xdr:rowOff>
                  </from>
                  <to>
                    <xdr:col>8</xdr:col>
                    <xdr:colOff>962025</xdr:colOff>
                    <xdr:row>41</xdr:row>
                    <xdr:rowOff>180975</xdr:rowOff>
                  </to>
                </anchor>
              </controlPr>
            </control>
          </mc:Choice>
        </mc:AlternateContent>
        <mc:AlternateContent xmlns:mc="http://schemas.openxmlformats.org/markup-compatibility/2006">
          <mc:Choice Requires="x14">
            <control shapeId="12403" r:id="rId50" name="Scroll Bar 115">
              <controlPr defaultSize="0" autoPict="0">
                <anchor moveWithCells="1">
                  <from>
                    <xdr:col>8</xdr:col>
                    <xdr:colOff>9525</xdr:colOff>
                    <xdr:row>44</xdr:row>
                    <xdr:rowOff>9525</xdr:rowOff>
                  </from>
                  <to>
                    <xdr:col>8</xdr:col>
                    <xdr:colOff>962025</xdr:colOff>
                    <xdr:row>44</xdr:row>
                    <xdr:rowOff>180975</xdr:rowOff>
                  </to>
                </anchor>
              </controlPr>
            </control>
          </mc:Choice>
        </mc:AlternateContent>
        <mc:AlternateContent xmlns:mc="http://schemas.openxmlformats.org/markup-compatibility/2006">
          <mc:Choice Requires="x14">
            <control shapeId="12404" r:id="rId51" name="Scroll Bar 116">
              <controlPr defaultSize="0" autoPict="0">
                <anchor moveWithCells="1">
                  <from>
                    <xdr:col>8</xdr:col>
                    <xdr:colOff>9525</xdr:colOff>
                    <xdr:row>48</xdr:row>
                    <xdr:rowOff>9525</xdr:rowOff>
                  </from>
                  <to>
                    <xdr:col>8</xdr:col>
                    <xdr:colOff>962025</xdr:colOff>
                    <xdr:row>48</xdr:row>
                    <xdr:rowOff>180975</xdr:rowOff>
                  </to>
                </anchor>
              </controlPr>
            </control>
          </mc:Choice>
        </mc:AlternateContent>
        <mc:AlternateContent xmlns:mc="http://schemas.openxmlformats.org/markup-compatibility/2006">
          <mc:Choice Requires="x14">
            <control shapeId="12407" r:id="rId52" name="Scroll Bar 119">
              <controlPr defaultSize="0" autoPict="0">
                <anchor moveWithCells="1">
                  <from>
                    <xdr:col>7</xdr:col>
                    <xdr:colOff>28575</xdr:colOff>
                    <xdr:row>45</xdr:row>
                    <xdr:rowOff>9525</xdr:rowOff>
                  </from>
                  <to>
                    <xdr:col>8</xdr:col>
                    <xdr:colOff>9525</xdr:colOff>
                    <xdr:row>45</xdr:row>
                    <xdr:rowOff>180975</xdr:rowOff>
                  </to>
                </anchor>
              </controlPr>
            </control>
          </mc:Choice>
        </mc:AlternateContent>
        <mc:AlternateContent xmlns:mc="http://schemas.openxmlformats.org/markup-compatibility/2006">
          <mc:Choice Requires="x14">
            <control shapeId="12408" r:id="rId53" name="Scroll Bar 120">
              <controlPr defaultSize="0" autoPict="0">
                <anchor moveWithCells="1">
                  <from>
                    <xdr:col>8</xdr:col>
                    <xdr:colOff>9525</xdr:colOff>
                    <xdr:row>45</xdr:row>
                    <xdr:rowOff>9525</xdr:rowOff>
                  </from>
                  <to>
                    <xdr:col>8</xdr:col>
                    <xdr:colOff>962025</xdr:colOff>
                    <xdr:row>45</xdr:row>
                    <xdr:rowOff>180975</xdr:rowOff>
                  </to>
                </anchor>
              </controlPr>
            </control>
          </mc:Choice>
        </mc:AlternateContent>
        <mc:AlternateContent xmlns:mc="http://schemas.openxmlformats.org/markup-compatibility/2006">
          <mc:Choice Requires="x14">
            <control shapeId="12410" r:id="rId54" name="Scroll Bar 122">
              <controlPr defaultSize="0" autoPict="0">
                <anchor moveWithCells="1">
                  <from>
                    <xdr:col>7</xdr:col>
                    <xdr:colOff>28575</xdr:colOff>
                    <xdr:row>53</xdr:row>
                    <xdr:rowOff>9525</xdr:rowOff>
                  </from>
                  <to>
                    <xdr:col>8</xdr:col>
                    <xdr:colOff>9525</xdr:colOff>
                    <xdr:row>53</xdr:row>
                    <xdr:rowOff>180975</xdr:rowOff>
                  </to>
                </anchor>
              </controlPr>
            </control>
          </mc:Choice>
        </mc:AlternateContent>
        <mc:AlternateContent xmlns:mc="http://schemas.openxmlformats.org/markup-compatibility/2006">
          <mc:Choice Requires="x14">
            <control shapeId="12411" r:id="rId55" name="Scroll Bar 123">
              <controlPr defaultSize="0" autoPict="0">
                <anchor moveWithCells="1">
                  <from>
                    <xdr:col>7</xdr:col>
                    <xdr:colOff>28575</xdr:colOff>
                    <xdr:row>55</xdr:row>
                    <xdr:rowOff>9525</xdr:rowOff>
                  </from>
                  <to>
                    <xdr:col>8</xdr:col>
                    <xdr:colOff>9525</xdr:colOff>
                    <xdr:row>55</xdr:row>
                    <xdr:rowOff>180975</xdr:rowOff>
                  </to>
                </anchor>
              </controlPr>
            </control>
          </mc:Choice>
        </mc:AlternateContent>
        <mc:AlternateContent xmlns:mc="http://schemas.openxmlformats.org/markup-compatibility/2006">
          <mc:Choice Requires="x14">
            <control shapeId="12412" r:id="rId56" name="Scroll Bar 124">
              <controlPr defaultSize="0" autoPict="0">
                <anchor moveWithCells="1">
                  <from>
                    <xdr:col>7</xdr:col>
                    <xdr:colOff>28575</xdr:colOff>
                    <xdr:row>54</xdr:row>
                    <xdr:rowOff>9525</xdr:rowOff>
                  </from>
                  <to>
                    <xdr:col>8</xdr:col>
                    <xdr:colOff>9525</xdr:colOff>
                    <xdr:row>54</xdr:row>
                    <xdr:rowOff>180975</xdr:rowOff>
                  </to>
                </anchor>
              </controlPr>
            </control>
          </mc:Choice>
        </mc:AlternateContent>
        <mc:AlternateContent xmlns:mc="http://schemas.openxmlformats.org/markup-compatibility/2006">
          <mc:Choice Requires="x14">
            <control shapeId="12413" r:id="rId57" name="Scroll Bar 125">
              <controlPr defaultSize="0" autoPict="0">
                <anchor moveWithCells="1">
                  <from>
                    <xdr:col>7</xdr:col>
                    <xdr:colOff>28575</xdr:colOff>
                    <xdr:row>56</xdr:row>
                    <xdr:rowOff>9525</xdr:rowOff>
                  </from>
                  <to>
                    <xdr:col>8</xdr:col>
                    <xdr:colOff>9525</xdr:colOff>
                    <xdr:row>56</xdr:row>
                    <xdr:rowOff>180975</xdr:rowOff>
                  </to>
                </anchor>
              </controlPr>
            </control>
          </mc:Choice>
        </mc:AlternateContent>
        <mc:AlternateContent xmlns:mc="http://schemas.openxmlformats.org/markup-compatibility/2006">
          <mc:Choice Requires="x14">
            <control shapeId="12414" r:id="rId58" name="Scroll Bar 126">
              <controlPr defaultSize="0" autoPict="0">
                <anchor moveWithCells="1">
                  <from>
                    <xdr:col>7</xdr:col>
                    <xdr:colOff>28575</xdr:colOff>
                    <xdr:row>57</xdr:row>
                    <xdr:rowOff>9525</xdr:rowOff>
                  </from>
                  <to>
                    <xdr:col>8</xdr:col>
                    <xdr:colOff>9525</xdr:colOff>
                    <xdr:row>57</xdr:row>
                    <xdr:rowOff>180975</xdr:rowOff>
                  </to>
                </anchor>
              </controlPr>
            </control>
          </mc:Choice>
        </mc:AlternateContent>
        <mc:AlternateContent xmlns:mc="http://schemas.openxmlformats.org/markup-compatibility/2006">
          <mc:Choice Requires="x14">
            <control shapeId="12415" r:id="rId59" name="Scroll Bar 127">
              <controlPr defaultSize="0" autoPict="0">
                <anchor moveWithCells="1">
                  <from>
                    <xdr:col>7</xdr:col>
                    <xdr:colOff>28575</xdr:colOff>
                    <xdr:row>59</xdr:row>
                    <xdr:rowOff>9525</xdr:rowOff>
                  </from>
                  <to>
                    <xdr:col>8</xdr:col>
                    <xdr:colOff>9525</xdr:colOff>
                    <xdr:row>59</xdr:row>
                    <xdr:rowOff>180975</xdr:rowOff>
                  </to>
                </anchor>
              </controlPr>
            </control>
          </mc:Choice>
        </mc:AlternateContent>
        <mc:AlternateContent xmlns:mc="http://schemas.openxmlformats.org/markup-compatibility/2006">
          <mc:Choice Requires="x14">
            <control shapeId="12416" r:id="rId60" name="Scroll Bar 128">
              <controlPr defaultSize="0" autoPict="0">
                <anchor moveWithCells="1">
                  <from>
                    <xdr:col>7</xdr:col>
                    <xdr:colOff>28575</xdr:colOff>
                    <xdr:row>60</xdr:row>
                    <xdr:rowOff>9525</xdr:rowOff>
                  </from>
                  <to>
                    <xdr:col>8</xdr:col>
                    <xdr:colOff>9525</xdr:colOff>
                    <xdr:row>60</xdr:row>
                    <xdr:rowOff>180975</xdr:rowOff>
                  </to>
                </anchor>
              </controlPr>
            </control>
          </mc:Choice>
        </mc:AlternateContent>
        <mc:AlternateContent xmlns:mc="http://schemas.openxmlformats.org/markup-compatibility/2006">
          <mc:Choice Requires="x14">
            <control shapeId="12417" r:id="rId61" name="Scroll Bar 129">
              <controlPr defaultSize="0" autoPict="0">
                <anchor moveWithCells="1">
                  <from>
                    <xdr:col>7</xdr:col>
                    <xdr:colOff>28575</xdr:colOff>
                    <xdr:row>61</xdr:row>
                    <xdr:rowOff>9525</xdr:rowOff>
                  </from>
                  <to>
                    <xdr:col>8</xdr:col>
                    <xdr:colOff>9525</xdr:colOff>
                    <xdr:row>61</xdr:row>
                    <xdr:rowOff>180975</xdr:rowOff>
                  </to>
                </anchor>
              </controlPr>
            </control>
          </mc:Choice>
        </mc:AlternateContent>
        <mc:AlternateContent xmlns:mc="http://schemas.openxmlformats.org/markup-compatibility/2006">
          <mc:Choice Requires="x14">
            <control shapeId="12419" r:id="rId62" name="Scroll Bar 131">
              <controlPr defaultSize="0" autoPict="0">
                <anchor moveWithCells="1">
                  <from>
                    <xdr:col>8</xdr:col>
                    <xdr:colOff>9525</xdr:colOff>
                    <xdr:row>53</xdr:row>
                    <xdr:rowOff>9525</xdr:rowOff>
                  </from>
                  <to>
                    <xdr:col>8</xdr:col>
                    <xdr:colOff>962025</xdr:colOff>
                    <xdr:row>53</xdr:row>
                    <xdr:rowOff>180975</xdr:rowOff>
                  </to>
                </anchor>
              </controlPr>
            </control>
          </mc:Choice>
        </mc:AlternateContent>
        <mc:AlternateContent xmlns:mc="http://schemas.openxmlformats.org/markup-compatibility/2006">
          <mc:Choice Requires="x14">
            <control shapeId="12420" r:id="rId63" name="Scroll Bar 132">
              <controlPr defaultSize="0" autoPict="0">
                <anchor moveWithCells="1">
                  <from>
                    <xdr:col>8</xdr:col>
                    <xdr:colOff>9525</xdr:colOff>
                    <xdr:row>55</xdr:row>
                    <xdr:rowOff>9525</xdr:rowOff>
                  </from>
                  <to>
                    <xdr:col>8</xdr:col>
                    <xdr:colOff>962025</xdr:colOff>
                    <xdr:row>55</xdr:row>
                    <xdr:rowOff>180975</xdr:rowOff>
                  </to>
                </anchor>
              </controlPr>
            </control>
          </mc:Choice>
        </mc:AlternateContent>
        <mc:AlternateContent xmlns:mc="http://schemas.openxmlformats.org/markup-compatibility/2006">
          <mc:Choice Requires="x14">
            <control shapeId="12421" r:id="rId64" name="Scroll Bar 133">
              <controlPr defaultSize="0" autoPict="0">
                <anchor moveWithCells="1">
                  <from>
                    <xdr:col>8</xdr:col>
                    <xdr:colOff>9525</xdr:colOff>
                    <xdr:row>54</xdr:row>
                    <xdr:rowOff>9525</xdr:rowOff>
                  </from>
                  <to>
                    <xdr:col>8</xdr:col>
                    <xdr:colOff>962025</xdr:colOff>
                    <xdr:row>54</xdr:row>
                    <xdr:rowOff>180975</xdr:rowOff>
                  </to>
                </anchor>
              </controlPr>
            </control>
          </mc:Choice>
        </mc:AlternateContent>
        <mc:AlternateContent xmlns:mc="http://schemas.openxmlformats.org/markup-compatibility/2006">
          <mc:Choice Requires="x14">
            <control shapeId="12422" r:id="rId65" name="Scroll Bar 134">
              <controlPr defaultSize="0" autoPict="0">
                <anchor moveWithCells="1">
                  <from>
                    <xdr:col>8</xdr:col>
                    <xdr:colOff>9525</xdr:colOff>
                    <xdr:row>56</xdr:row>
                    <xdr:rowOff>9525</xdr:rowOff>
                  </from>
                  <to>
                    <xdr:col>8</xdr:col>
                    <xdr:colOff>962025</xdr:colOff>
                    <xdr:row>56</xdr:row>
                    <xdr:rowOff>180975</xdr:rowOff>
                  </to>
                </anchor>
              </controlPr>
            </control>
          </mc:Choice>
        </mc:AlternateContent>
        <mc:AlternateContent xmlns:mc="http://schemas.openxmlformats.org/markup-compatibility/2006">
          <mc:Choice Requires="x14">
            <control shapeId="12423" r:id="rId66" name="Scroll Bar 135">
              <controlPr defaultSize="0" autoPict="0">
                <anchor moveWithCells="1">
                  <from>
                    <xdr:col>8</xdr:col>
                    <xdr:colOff>9525</xdr:colOff>
                    <xdr:row>57</xdr:row>
                    <xdr:rowOff>9525</xdr:rowOff>
                  </from>
                  <to>
                    <xdr:col>8</xdr:col>
                    <xdr:colOff>962025</xdr:colOff>
                    <xdr:row>57</xdr:row>
                    <xdr:rowOff>180975</xdr:rowOff>
                  </to>
                </anchor>
              </controlPr>
            </control>
          </mc:Choice>
        </mc:AlternateContent>
        <mc:AlternateContent xmlns:mc="http://schemas.openxmlformats.org/markup-compatibility/2006">
          <mc:Choice Requires="x14">
            <control shapeId="12424" r:id="rId67" name="Scroll Bar 136">
              <controlPr defaultSize="0" autoPict="0">
                <anchor moveWithCells="1">
                  <from>
                    <xdr:col>8</xdr:col>
                    <xdr:colOff>9525</xdr:colOff>
                    <xdr:row>59</xdr:row>
                    <xdr:rowOff>9525</xdr:rowOff>
                  </from>
                  <to>
                    <xdr:col>8</xdr:col>
                    <xdr:colOff>962025</xdr:colOff>
                    <xdr:row>59</xdr:row>
                    <xdr:rowOff>180975</xdr:rowOff>
                  </to>
                </anchor>
              </controlPr>
            </control>
          </mc:Choice>
        </mc:AlternateContent>
        <mc:AlternateContent xmlns:mc="http://schemas.openxmlformats.org/markup-compatibility/2006">
          <mc:Choice Requires="x14">
            <control shapeId="12425" r:id="rId68" name="Scroll Bar 137">
              <controlPr defaultSize="0" autoPict="0">
                <anchor moveWithCells="1">
                  <from>
                    <xdr:col>8</xdr:col>
                    <xdr:colOff>9525</xdr:colOff>
                    <xdr:row>60</xdr:row>
                    <xdr:rowOff>9525</xdr:rowOff>
                  </from>
                  <to>
                    <xdr:col>8</xdr:col>
                    <xdr:colOff>962025</xdr:colOff>
                    <xdr:row>60</xdr:row>
                    <xdr:rowOff>180975</xdr:rowOff>
                  </to>
                </anchor>
              </controlPr>
            </control>
          </mc:Choice>
        </mc:AlternateContent>
        <mc:AlternateContent xmlns:mc="http://schemas.openxmlformats.org/markup-compatibility/2006">
          <mc:Choice Requires="x14">
            <control shapeId="12426" r:id="rId69" name="Scroll Bar 138">
              <controlPr defaultSize="0" autoPict="0">
                <anchor moveWithCells="1">
                  <from>
                    <xdr:col>8</xdr:col>
                    <xdr:colOff>9525</xdr:colOff>
                    <xdr:row>61</xdr:row>
                    <xdr:rowOff>9525</xdr:rowOff>
                  </from>
                  <to>
                    <xdr:col>8</xdr:col>
                    <xdr:colOff>962025</xdr:colOff>
                    <xdr:row>61</xdr:row>
                    <xdr:rowOff>180975</xdr:rowOff>
                  </to>
                </anchor>
              </controlPr>
            </control>
          </mc:Choice>
        </mc:AlternateContent>
        <mc:AlternateContent xmlns:mc="http://schemas.openxmlformats.org/markup-compatibility/2006">
          <mc:Choice Requires="x14">
            <control shapeId="12428" r:id="rId70" name="Scroll Bar 140">
              <controlPr defaultSize="0" autoPict="0">
                <anchor moveWithCells="1">
                  <from>
                    <xdr:col>7</xdr:col>
                    <xdr:colOff>28575</xdr:colOff>
                    <xdr:row>68</xdr:row>
                    <xdr:rowOff>9525</xdr:rowOff>
                  </from>
                  <to>
                    <xdr:col>8</xdr:col>
                    <xdr:colOff>9525</xdr:colOff>
                    <xdr:row>68</xdr:row>
                    <xdr:rowOff>180975</xdr:rowOff>
                  </to>
                </anchor>
              </controlPr>
            </control>
          </mc:Choice>
        </mc:AlternateContent>
        <mc:AlternateContent xmlns:mc="http://schemas.openxmlformats.org/markup-compatibility/2006">
          <mc:Choice Requires="x14">
            <control shapeId="12429" r:id="rId71" name="Scroll Bar 141">
              <controlPr defaultSize="0" autoPict="0">
                <anchor moveWithCells="1">
                  <from>
                    <xdr:col>7</xdr:col>
                    <xdr:colOff>28575</xdr:colOff>
                    <xdr:row>69</xdr:row>
                    <xdr:rowOff>9525</xdr:rowOff>
                  </from>
                  <to>
                    <xdr:col>8</xdr:col>
                    <xdr:colOff>9525</xdr:colOff>
                    <xdr:row>69</xdr:row>
                    <xdr:rowOff>180975</xdr:rowOff>
                  </to>
                </anchor>
              </controlPr>
            </control>
          </mc:Choice>
        </mc:AlternateContent>
        <mc:AlternateContent xmlns:mc="http://schemas.openxmlformats.org/markup-compatibility/2006">
          <mc:Choice Requires="x14">
            <control shapeId="12432" r:id="rId72" name="Scroll Bar 144">
              <controlPr defaultSize="0" autoPict="0">
                <anchor moveWithCells="1">
                  <from>
                    <xdr:col>7</xdr:col>
                    <xdr:colOff>28575</xdr:colOff>
                    <xdr:row>74</xdr:row>
                    <xdr:rowOff>9525</xdr:rowOff>
                  </from>
                  <to>
                    <xdr:col>8</xdr:col>
                    <xdr:colOff>9525</xdr:colOff>
                    <xdr:row>74</xdr:row>
                    <xdr:rowOff>180975</xdr:rowOff>
                  </to>
                </anchor>
              </controlPr>
            </control>
          </mc:Choice>
        </mc:AlternateContent>
        <mc:AlternateContent xmlns:mc="http://schemas.openxmlformats.org/markup-compatibility/2006">
          <mc:Choice Requires="x14">
            <control shapeId="12433" r:id="rId73" name="Scroll Bar 145">
              <controlPr defaultSize="0" autoPict="0">
                <anchor moveWithCells="1">
                  <from>
                    <xdr:col>7</xdr:col>
                    <xdr:colOff>28575</xdr:colOff>
                    <xdr:row>76</xdr:row>
                    <xdr:rowOff>9525</xdr:rowOff>
                  </from>
                  <to>
                    <xdr:col>8</xdr:col>
                    <xdr:colOff>9525</xdr:colOff>
                    <xdr:row>76</xdr:row>
                    <xdr:rowOff>180975</xdr:rowOff>
                  </to>
                </anchor>
              </controlPr>
            </control>
          </mc:Choice>
        </mc:AlternateContent>
        <mc:AlternateContent xmlns:mc="http://schemas.openxmlformats.org/markup-compatibility/2006">
          <mc:Choice Requires="x14">
            <control shapeId="12434" r:id="rId74" name="Scroll Bar 146">
              <controlPr defaultSize="0" autoPict="0">
                <anchor moveWithCells="1">
                  <from>
                    <xdr:col>7</xdr:col>
                    <xdr:colOff>28575</xdr:colOff>
                    <xdr:row>101</xdr:row>
                    <xdr:rowOff>9525</xdr:rowOff>
                  </from>
                  <to>
                    <xdr:col>8</xdr:col>
                    <xdr:colOff>9525</xdr:colOff>
                    <xdr:row>101</xdr:row>
                    <xdr:rowOff>180975</xdr:rowOff>
                  </to>
                </anchor>
              </controlPr>
            </control>
          </mc:Choice>
        </mc:AlternateContent>
        <mc:AlternateContent xmlns:mc="http://schemas.openxmlformats.org/markup-compatibility/2006">
          <mc:Choice Requires="x14">
            <control shapeId="12435" r:id="rId75" name="Scroll Bar 147">
              <controlPr defaultSize="0" autoPict="0">
                <anchor moveWithCells="1">
                  <from>
                    <xdr:col>8</xdr:col>
                    <xdr:colOff>9525</xdr:colOff>
                    <xdr:row>68</xdr:row>
                    <xdr:rowOff>9525</xdr:rowOff>
                  </from>
                  <to>
                    <xdr:col>8</xdr:col>
                    <xdr:colOff>962025</xdr:colOff>
                    <xdr:row>68</xdr:row>
                    <xdr:rowOff>180975</xdr:rowOff>
                  </to>
                </anchor>
              </controlPr>
            </control>
          </mc:Choice>
        </mc:AlternateContent>
        <mc:AlternateContent xmlns:mc="http://schemas.openxmlformats.org/markup-compatibility/2006">
          <mc:Choice Requires="x14">
            <control shapeId="12436" r:id="rId76" name="Scroll Bar 148">
              <controlPr defaultSize="0" autoPict="0">
                <anchor moveWithCells="1">
                  <from>
                    <xdr:col>8</xdr:col>
                    <xdr:colOff>9525</xdr:colOff>
                    <xdr:row>69</xdr:row>
                    <xdr:rowOff>9525</xdr:rowOff>
                  </from>
                  <to>
                    <xdr:col>8</xdr:col>
                    <xdr:colOff>962025</xdr:colOff>
                    <xdr:row>69</xdr:row>
                    <xdr:rowOff>180975</xdr:rowOff>
                  </to>
                </anchor>
              </controlPr>
            </control>
          </mc:Choice>
        </mc:AlternateContent>
        <mc:AlternateContent xmlns:mc="http://schemas.openxmlformats.org/markup-compatibility/2006">
          <mc:Choice Requires="x14">
            <control shapeId="12439" r:id="rId77" name="Scroll Bar 151">
              <controlPr defaultSize="0" autoPict="0">
                <anchor moveWithCells="1">
                  <from>
                    <xdr:col>8</xdr:col>
                    <xdr:colOff>9525</xdr:colOff>
                    <xdr:row>74</xdr:row>
                    <xdr:rowOff>9525</xdr:rowOff>
                  </from>
                  <to>
                    <xdr:col>8</xdr:col>
                    <xdr:colOff>962025</xdr:colOff>
                    <xdr:row>74</xdr:row>
                    <xdr:rowOff>180975</xdr:rowOff>
                  </to>
                </anchor>
              </controlPr>
            </control>
          </mc:Choice>
        </mc:AlternateContent>
        <mc:AlternateContent xmlns:mc="http://schemas.openxmlformats.org/markup-compatibility/2006">
          <mc:Choice Requires="x14">
            <control shapeId="12440" r:id="rId78" name="Scroll Bar 152">
              <controlPr defaultSize="0" autoPict="0">
                <anchor moveWithCells="1">
                  <from>
                    <xdr:col>8</xdr:col>
                    <xdr:colOff>9525</xdr:colOff>
                    <xdr:row>76</xdr:row>
                    <xdr:rowOff>9525</xdr:rowOff>
                  </from>
                  <to>
                    <xdr:col>8</xdr:col>
                    <xdr:colOff>962025</xdr:colOff>
                    <xdr:row>76</xdr:row>
                    <xdr:rowOff>180975</xdr:rowOff>
                  </to>
                </anchor>
              </controlPr>
            </control>
          </mc:Choice>
        </mc:AlternateContent>
        <mc:AlternateContent xmlns:mc="http://schemas.openxmlformats.org/markup-compatibility/2006">
          <mc:Choice Requires="x14">
            <control shapeId="12441" r:id="rId79" name="Scroll Bar 153">
              <controlPr defaultSize="0" autoPict="0">
                <anchor moveWithCells="1">
                  <from>
                    <xdr:col>8</xdr:col>
                    <xdr:colOff>9525</xdr:colOff>
                    <xdr:row>101</xdr:row>
                    <xdr:rowOff>9525</xdr:rowOff>
                  </from>
                  <to>
                    <xdr:col>8</xdr:col>
                    <xdr:colOff>962025</xdr:colOff>
                    <xdr:row>101</xdr:row>
                    <xdr:rowOff>180975</xdr:rowOff>
                  </to>
                </anchor>
              </controlPr>
            </control>
          </mc:Choice>
        </mc:AlternateContent>
        <mc:AlternateContent xmlns:mc="http://schemas.openxmlformats.org/markup-compatibility/2006">
          <mc:Choice Requires="x14">
            <control shapeId="12442" r:id="rId80" name="Scroll Bar 154">
              <controlPr defaultSize="0" autoPict="0">
                <anchor moveWithCells="1">
                  <from>
                    <xdr:col>7</xdr:col>
                    <xdr:colOff>28575</xdr:colOff>
                    <xdr:row>80</xdr:row>
                    <xdr:rowOff>9525</xdr:rowOff>
                  </from>
                  <to>
                    <xdr:col>8</xdr:col>
                    <xdr:colOff>9525</xdr:colOff>
                    <xdr:row>80</xdr:row>
                    <xdr:rowOff>180975</xdr:rowOff>
                  </to>
                </anchor>
              </controlPr>
            </control>
          </mc:Choice>
        </mc:AlternateContent>
        <mc:AlternateContent xmlns:mc="http://schemas.openxmlformats.org/markup-compatibility/2006">
          <mc:Choice Requires="x14">
            <control shapeId="12443" r:id="rId81" name="Scroll Bar 155">
              <controlPr defaultSize="0" autoPict="0">
                <anchor moveWithCells="1">
                  <from>
                    <xdr:col>8</xdr:col>
                    <xdr:colOff>9525</xdr:colOff>
                    <xdr:row>80</xdr:row>
                    <xdr:rowOff>9525</xdr:rowOff>
                  </from>
                  <to>
                    <xdr:col>8</xdr:col>
                    <xdr:colOff>962025</xdr:colOff>
                    <xdr:row>80</xdr:row>
                    <xdr:rowOff>180975</xdr:rowOff>
                  </to>
                </anchor>
              </controlPr>
            </control>
          </mc:Choice>
        </mc:AlternateContent>
        <mc:AlternateContent xmlns:mc="http://schemas.openxmlformats.org/markup-compatibility/2006">
          <mc:Choice Requires="x14">
            <control shapeId="12444" r:id="rId82" name="Scroll Bar 156">
              <controlPr defaultSize="0" autoPict="0">
                <anchor moveWithCells="1">
                  <from>
                    <xdr:col>7</xdr:col>
                    <xdr:colOff>28575</xdr:colOff>
                    <xdr:row>81</xdr:row>
                    <xdr:rowOff>9525</xdr:rowOff>
                  </from>
                  <to>
                    <xdr:col>8</xdr:col>
                    <xdr:colOff>9525</xdr:colOff>
                    <xdr:row>81</xdr:row>
                    <xdr:rowOff>180975</xdr:rowOff>
                  </to>
                </anchor>
              </controlPr>
            </control>
          </mc:Choice>
        </mc:AlternateContent>
        <mc:AlternateContent xmlns:mc="http://schemas.openxmlformats.org/markup-compatibility/2006">
          <mc:Choice Requires="x14">
            <control shapeId="12445" r:id="rId83" name="Scroll Bar 157">
              <controlPr defaultSize="0" autoPict="0">
                <anchor moveWithCells="1">
                  <from>
                    <xdr:col>7</xdr:col>
                    <xdr:colOff>28575</xdr:colOff>
                    <xdr:row>83</xdr:row>
                    <xdr:rowOff>9525</xdr:rowOff>
                  </from>
                  <to>
                    <xdr:col>8</xdr:col>
                    <xdr:colOff>9525</xdr:colOff>
                    <xdr:row>83</xdr:row>
                    <xdr:rowOff>180975</xdr:rowOff>
                  </to>
                </anchor>
              </controlPr>
            </control>
          </mc:Choice>
        </mc:AlternateContent>
        <mc:AlternateContent xmlns:mc="http://schemas.openxmlformats.org/markup-compatibility/2006">
          <mc:Choice Requires="x14">
            <control shapeId="12446" r:id="rId84" name="Scroll Bar 158">
              <controlPr defaultSize="0" autoPict="0">
                <anchor moveWithCells="1">
                  <from>
                    <xdr:col>7</xdr:col>
                    <xdr:colOff>28575</xdr:colOff>
                    <xdr:row>84</xdr:row>
                    <xdr:rowOff>9525</xdr:rowOff>
                  </from>
                  <to>
                    <xdr:col>8</xdr:col>
                    <xdr:colOff>9525</xdr:colOff>
                    <xdr:row>84</xdr:row>
                    <xdr:rowOff>180975</xdr:rowOff>
                  </to>
                </anchor>
              </controlPr>
            </control>
          </mc:Choice>
        </mc:AlternateContent>
        <mc:AlternateContent xmlns:mc="http://schemas.openxmlformats.org/markup-compatibility/2006">
          <mc:Choice Requires="x14">
            <control shapeId="12447" r:id="rId85" name="Scroll Bar 159">
              <controlPr defaultSize="0" autoPict="0">
                <anchor moveWithCells="1">
                  <from>
                    <xdr:col>7</xdr:col>
                    <xdr:colOff>28575</xdr:colOff>
                    <xdr:row>85</xdr:row>
                    <xdr:rowOff>9525</xdr:rowOff>
                  </from>
                  <to>
                    <xdr:col>8</xdr:col>
                    <xdr:colOff>9525</xdr:colOff>
                    <xdr:row>85</xdr:row>
                    <xdr:rowOff>180975</xdr:rowOff>
                  </to>
                </anchor>
              </controlPr>
            </control>
          </mc:Choice>
        </mc:AlternateContent>
        <mc:AlternateContent xmlns:mc="http://schemas.openxmlformats.org/markup-compatibility/2006">
          <mc:Choice Requires="x14">
            <control shapeId="12448" r:id="rId86" name="Scroll Bar 160">
              <controlPr defaultSize="0" autoPict="0">
                <anchor moveWithCells="1">
                  <from>
                    <xdr:col>7</xdr:col>
                    <xdr:colOff>28575</xdr:colOff>
                    <xdr:row>86</xdr:row>
                    <xdr:rowOff>9525</xdr:rowOff>
                  </from>
                  <to>
                    <xdr:col>8</xdr:col>
                    <xdr:colOff>9525</xdr:colOff>
                    <xdr:row>86</xdr:row>
                    <xdr:rowOff>180975</xdr:rowOff>
                  </to>
                </anchor>
              </controlPr>
            </control>
          </mc:Choice>
        </mc:AlternateContent>
        <mc:AlternateContent xmlns:mc="http://schemas.openxmlformats.org/markup-compatibility/2006">
          <mc:Choice Requires="x14">
            <control shapeId="12451" r:id="rId87" name="Scroll Bar 163">
              <controlPr defaultSize="0" autoPict="0">
                <anchor moveWithCells="1">
                  <from>
                    <xdr:col>7</xdr:col>
                    <xdr:colOff>28575</xdr:colOff>
                    <xdr:row>93</xdr:row>
                    <xdr:rowOff>9525</xdr:rowOff>
                  </from>
                  <to>
                    <xdr:col>8</xdr:col>
                    <xdr:colOff>9525</xdr:colOff>
                    <xdr:row>93</xdr:row>
                    <xdr:rowOff>180975</xdr:rowOff>
                  </to>
                </anchor>
              </controlPr>
            </control>
          </mc:Choice>
        </mc:AlternateContent>
        <mc:AlternateContent xmlns:mc="http://schemas.openxmlformats.org/markup-compatibility/2006">
          <mc:Choice Requires="x14">
            <control shapeId="12452" r:id="rId88" name="Scroll Bar 164">
              <controlPr defaultSize="0" autoPict="0">
                <anchor moveWithCells="1">
                  <from>
                    <xdr:col>7</xdr:col>
                    <xdr:colOff>28575</xdr:colOff>
                    <xdr:row>94</xdr:row>
                    <xdr:rowOff>9525</xdr:rowOff>
                  </from>
                  <to>
                    <xdr:col>8</xdr:col>
                    <xdr:colOff>9525</xdr:colOff>
                    <xdr:row>94</xdr:row>
                    <xdr:rowOff>180975</xdr:rowOff>
                  </to>
                </anchor>
              </controlPr>
            </control>
          </mc:Choice>
        </mc:AlternateContent>
        <mc:AlternateContent xmlns:mc="http://schemas.openxmlformats.org/markup-compatibility/2006">
          <mc:Choice Requires="x14">
            <control shapeId="12453" r:id="rId89" name="Scroll Bar 165">
              <controlPr defaultSize="0" autoPict="0">
                <anchor moveWithCells="1">
                  <from>
                    <xdr:col>7</xdr:col>
                    <xdr:colOff>28575</xdr:colOff>
                    <xdr:row>95</xdr:row>
                    <xdr:rowOff>9525</xdr:rowOff>
                  </from>
                  <to>
                    <xdr:col>8</xdr:col>
                    <xdr:colOff>9525</xdr:colOff>
                    <xdr:row>95</xdr:row>
                    <xdr:rowOff>180975</xdr:rowOff>
                  </to>
                </anchor>
              </controlPr>
            </control>
          </mc:Choice>
        </mc:AlternateContent>
        <mc:AlternateContent xmlns:mc="http://schemas.openxmlformats.org/markup-compatibility/2006">
          <mc:Choice Requires="x14">
            <control shapeId="12454" r:id="rId90" name="Scroll Bar 166">
              <controlPr defaultSize="0" autoPict="0">
                <anchor moveWithCells="1">
                  <from>
                    <xdr:col>7</xdr:col>
                    <xdr:colOff>28575</xdr:colOff>
                    <xdr:row>96</xdr:row>
                    <xdr:rowOff>9525</xdr:rowOff>
                  </from>
                  <to>
                    <xdr:col>8</xdr:col>
                    <xdr:colOff>9525</xdr:colOff>
                    <xdr:row>96</xdr:row>
                    <xdr:rowOff>180975</xdr:rowOff>
                  </to>
                </anchor>
              </controlPr>
            </control>
          </mc:Choice>
        </mc:AlternateContent>
        <mc:AlternateContent xmlns:mc="http://schemas.openxmlformats.org/markup-compatibility/2006">
          <mc:Choice Requires="x14">
            <control shapeId="12455" r:id="rId91" name="Scroll Bar 167">
              <controlPr defaultSize="0" autoPict="0">
                <anchor moveWithCells="1">
                  <from>
                    <xdr:col>7</xdr:col>
                    <xdr:colOff>28575</xdr:colOff>
                    <xdr:row>97</xdr:row>
                    <xdr:rowOff>9525</xdr:rowOff>
                  </from>
                  <to>
                    <xdr:col>8</xdr:col>
                    <xdr:colOff>9525</xdr:colOff>
                    <xdr:row>97</xdr:row>
                    <xdr:rowOff>180975</xdr:rowOff>
                  </to>
                </anchor>
              </controlPr>
            </control>
          </mc:Choice>
        </mc:AlternateContent>
        <mc:AlternateContent xmlns:mc="http://schemas.openxmlformats.org/markup-compatibility/2006">
          <mc:Choice Requires="x14">
            <control shapeId="12456" r:id="rId92" name="Scroll Bar 168">
              <controlPr defaultSize="0" autoPict="0">
                <anchor moveWithCells="1">
                  <from>
                    <xdr:col>7</xdr:col>
                    <xdr:colOff>28575</xdr:colOff>
                    <xdr:row>89</xdr:row>
                    <xdr:rowOff>9525</xdr:rowOff>
                  </from>
                  <to>
                    <xdr:col>8</xdr:col>
                    <xdr:colOff>9525</xdr:colOff>
                    <xdr:row>89</xdr:row>
                    <xdr:rowOff>180975</xdr:rowOff>
                  </to>
                </anchor>
              </controlPr>
            </control>
          </mc:Choice>
        </mc:AlternateContent>
        <mc:AlternateContent xmlns:mc="http://schemas.openxmlformats.org/markup-compatibility/2006">
          <mc:Choice Requires="x14">
            <control shapeId="12457" r:id="rId93" name="Scroll Bar 169">
              <controlPr defaultSize="0" autoPict="0">
                <anchor moveWithCells="1">
                  <from>
                    <xdr:col>7</xdr:col>
                    <xdr:colOff>28575</xdr:colOff>
                    <xdr:row>90</xdr:row>
                    <xdr:rowOff>9525</xdr:rowOff>
                  </from>
                  <to>
                    <xdr:col>8</xdr:col>
                    <xdr:colOff>9525</xdr:colOff>
                    <xdr:row>90</xdr:row>
                    <xdr:rowOff>180975</xdr:rowOff>
                  </to>
                </anchor>
              </controlPr>
            </control>
          </mc:Choice>
        </mc:AlternateContent>
        <mc:AlternateContent xmlns:mc="http://schemas.openxmlformats.org/markup-compatibility/2006">
          <mc:Choice Requires="x14">
            <control shapeId="12458" r:id="rId94" name="Scroll Bar 170">
              <controlPr defaultSize="0" autoPict="0">
                <anchor moveWithCells="1">
                  <from>
                    <xdr:col>7</xdr:col>
                    <xdr:colOff>28575</xdr:colOff>
                    <xdr:row>91</xdr:row>
                    <xdr:rowOff>9525</xdr:rowOff>
                  </from>
                  <to>
                    <xdr:col>8</xdr:col>
                    <xdr:colOff>9525</xdr:colOff>
                    <xdr:row>91</xdr:row>
                    <xdr:rowOff>180975</xdr:rowOff>
                  </to>
                </anchor>
              </controlPr>
            </control>
          </mc:Choice>
        </mc:AlternateContent>
        <mc:AlternateContent xmlns:mc="http://schemas.openxmlformats.org/markup-compatibility/2006">
          <mc:Choice Requires="x14">
            <control shapeId="12459" r:id="rId95" name="Scroll Bar 171">
              <controlPr defaultSize="0" autoPict="0">
                <anchor moveWithCells="1">
                  <from>
                    <xdr:col>8</xdr:col>
                    <xdr:colOff>9525</xdr:colOff>
                    <xdr:row>81</xdr:row>
                    <xdr:rowOff>9525</xdr:rowOff>
                  </from>
                  <to>
                    <xdr:col>8</xdr:col>
                    <xdr:colOff>962025</xdr:colOff>
                    <xdr:row>81</xdr:row>
                    <xdr:rowOff>180975</xdr:rowOff>
                  </to>
                </anchor>
              </controlPr>
            </control>
          </mc:Choice>
        </mc:AlternateContent>
        <mc:AlternateContent xmlns:mc="http://schemas.openxmlformats.org/markup-compatibility/2006">
          <mc:Choice Requires="x14">
            <control shapeId="12460" r:id="rId96" name="Scroll Bar 172">
              <controlPr defaultSize="0" autoPict="0">
                <anchor moveWithCells="1">
                  <from>
                    <xdr:col>8</xdr:col>
                    <xdr:colOff>9525</xdr:colOff>
                    <xdr:row>83</xdr:row>
                    <xdr:rowOff>9525</xdr:rowOff>
                  </from>
                  <to>
                    <xdr:col>8</xdr:col>
                    <xdr:colOff>962025</xdr:colOff>
                    <xdr:row>83</xdr:row>
                    <xdr:rowOff>180975</xdr:rowOff>
                  </to>
                </anchor>
              </controlPr>
            </control>
          </mc:Choice>
        </mc:AlternateContent>
        <mc:AlternateContent xmlns:mc="http://schemas.openxmlformats.org/markup-compatibility/2006">
          <mc:Choice Requires="x14">
            <control shapeId="12461" r:id="rId97" name="Scroll Bar 173">
              <controlPr defaultSize="0" autoPict="0">
                <anchor moveWithCells="1">
                  <from>
                    <xdr:col>8</xdr:col>
                    <xdr:colOff>9525</xdr:colOff>
                    <xdr:row>84</xdr:row>
                    <xdr:rowOff>9525</xdr:rowOff>
                  </from>
                  <to>
                    <xdr:col>8</xdr:col>
                    <xdr:colOff>962025</xdr:colOff>
                    <xdr:row>84</xdr:row>
                    <xdr:rowOff>180975</xdr:rowOff>
                  </to>
                </anchor>
              </controlPr>
            </control>
          </mc:Choice>
        </mc:AlternateContent>
        <mc:AlternateContent xmlns:mc="http://schemas.openxmlformats.org/markup-compatibility/2006">
          <mc:Choice Requires="x14">
            <control shapeId="12462" r:id="rId98" name="Scroll Bar 174">
              <controlPr defaultSize="0" autoPict="0">
                <anchor moveWithCells="1">
                  <from>
                    <xdr:col>8</xdr:col>
                    <xdr:colOff>9525</xdr:colOff>
                    <xdr:row>85</xdr:row>
                    <xdr:rowOff>9525</xdr:rowOff>
                  </from>
                  <to>
                    <xdr:col>8</xdr:col>
                    <xdr:colOff>962025</xdr:colOff>
                    <xdr:row>85</xdr:row>
                    <xdr:rowOff>180975</xdr:rowOff>
                  </to>
                </anchor>
              </controlPr>
            </control>
          </mc:Choice>
        </mc:AlternateContent>
        <mc:AlternateContent xmlns:mc="http://schemas.openxmlformats.org/markup-compatibility/2006">
          <mc:Choice Requires="x14">
            <control shapeId="12463" r:id="rId99" name="Scroll Bar 175">
              <controlPr defaultSize="0" autoPict="0">
                <anchor moveWithCells="1">
                  <from>
                    <xdr:col>8</xdr:col>
                    <xdr:colOff>9525</xdr:colOff>
                    <xdr:row>86</xdr:row>
                    <xdr:rowOff>9525</xdr:rowOff>
                  </from>
                  <to>
                    <xdr:col>8</xdr:col>
                    <xdr:colOff>962025</xdr:colOff>
                    <xdr:row>86</xdr:row>
                    <xdr:rowOff>180975</xdr:rowOff>
                  </to>
                </anchor>
              </controlPr>
            </control>
          </mc:Choice>
        </mc:AlternateContent>
        <mc:AlternateContent xmlns:mc="http://schemas.openxmlformats.org/markup-compatibility/2006">
          <mc:Choice Requires="x14">
            <control shapeId="12466" r:id="rId100" name="Scroll Bar 178">
              <controlPr defaultSize="0" autoPict="0">
                <anchor moveWithCells="1">
                  <from>
                    <xdr:col>8</xdr:col>
                    <xdr:colOff>9525</xdr:colOff>
                    <xdr:row>93</xdr:row>
                    <xdr:rowOff>9525</xdr:rowOff>
                  </from>
                  <to>
                    <xdr:col>8</xdr:col>
                    <xdr:colOff>962025</xdr:colOff>
                    <xdr:row>93</xdr:row>
                    <xdr:rowOff>180975</xdr:rowOff>
                  </to>
                </anchor>
              </controlPr>
            </control>
          </mc:Choice>
        </mc:AlternateContent>
        <mc:AlternateContent xmlns:mc="http://schemas.openxmlformats.org/markup-compatibility/2006">
          <mc:Choice Requires="x14">
            <control shapeId="12467" r:id="rId101" name="Scroll Bar 179">
              <controlPr defaultSize="0" autoPict="0">
                <anchor moveWithCells="1">
                  <from>
                    <xdr:col>8</xdr:col>
                    <xdr:colOff>9525</xdr:colOff>
                    <xdr:row>94</xdr:row>
                    <xdr:rowOff>9525</xdr:rowOff>
                  </from>
                  <to>
                    <xdr:col>8</xdr:col>
                    <xdr:colOff>962025</xdr:colOff>
                    <xdr:row>94</xdr:row>
                    <xdr:rowOff>180975</xdr:rowOff>
                  </to>
                </anchor>
              </controlPr>
            </control>
          </mc:Choice>
        </mc:AlternateContent>
        <mc:AlternateContent xmlns:mc="http://schemas.openxmlformats.org/markup-compatibility/2006">
          <mc:Choice Requires="x14">
            <control shapeId="12468" r:id="rId102" name="Scroll Bar 180">
              <controlPr defaultSize="0" autoPict="0">
                <anchor moveWithCells="1">
                  <from>
                    <xdr:col>8</xdr:col>
                    <xdr:colOff>9525</xdr:colOff>
                    <xdr:row>95</xdr:row>
                    <xdr:rowOff>9525</xdr:rowOff>
                  </from>
                  <to>
                    <xdr:col>8</xdr:col>
                    <xdr:colOff>962025</xdr:colOff>
                    <xdr:row>95</xdr:row>
                    <xdr:rowOff>180975</xdr:rowOff>
                  </to>
                </anchor>
              </controlPr>
            </control>
          </mc:Choice>
        </mc:AlternateContent>
        <mc:AlternateContent xmlns:mc="http://schemas.openxmlformats.org/markup-compatibility/2006">
          <mc:Choice Requires="x14">
            <control shapeId="12469" r:id="rId103" name="Scroll Bar 181">
              <controlPr defaultSize="0" autoPict="0">
                <anchor moveWithCells="1">
                  <from>
                    <xdr:col>8</xdr:col>
                    <xdr:colOff>9525</xdr:colOff>
                    <xdr:row>96</xdr:row>
                    <xdr:rowOff>9525</xdr:rowOff>
                  </from>
                  <to>
                    <xdr:col>8</xdr:col>
                    <xdr:colOff>962025</xdr:colOff>
                    <xdr:row>96</xdr:row>
                    <xdr:rowOff>180975</xdr:rowOff>
                  </to>
                </anchor>
              </controlPr>
            </control>
          </mc:Choice>
        </mc:AlternateContent>
        <mc:AlternateContent xmlns:mc="http://schemas.openxmlformats.org/markup-compatibility/2006">
          <mc:Choice Requires="x14">
            <control shapeId="12470" r:id="rId104" name="Scroll Bar 182">
              <controlPr defaultSize="0" autoPict="0">
                <anchor moveWithCells="1">
                  <from>
                    <xdr:col>8</xdr:col>
                    <xdr:colOff>9525</xdr:colOff>
                    <xdr:row>97</xdr:row>
                    <xdr:rowOff>9525</xdr:rowOff>
                  </from>
                  <to>
                    <xdr:col>8</xdr:col>
                    <xdr:colOff>962025</xdr:colOff>
                    <xdr:row>97</xdr:row>
                    <xdr:rowOff>180975</xdr:rowOff>
                  </to>
                </anchor>
              </controlPr>
            </control>
          </mc:Choice>
        </mc:AlternateContent>
        <mc:AlternateContent xmlns:mc="http://schemas.openxmlformats.org/markup-compatibility/2006">
          <mc:Choice Requires="x14">
            <control shapeId="12471" r:id="rId105" name="Scroll Bar 183">
              <controlPr defaultSize="0" autoPict="0">
                <anchor moveWithCells="1">
                  <from>
                    <xdr:col>8</xdr:col>
                    <xdr:colOff>9525</xdr:colOff>
                    <xdr:row>89</xdr:row>
                    <xdr:rowOff>9525</xdr:rowOff>
                  </from>
                  <to>
                    <xdr:col>8</xdr:col>
                    <xdr:colOff>962025</xdr:colOff>
                    <xdr:row>89</xdr:row>
                    <xdr:rowOff>180975</xdr:rowOff>
                  </to>
                </anchor>
              </controlPr>
            </control>
          </mc:Choice>
        </mc:AlternateContent>
        <mc:AlternateContent xmlns:mc="http://schemas.openxmlformats.org/markup-compatibility/2006">
          <mc:Choice Requires="x14">
            <control shapeId="12472" r:id="rId106" name="Scroll Bar 184">
              <controlPr defaultSize="0" autoPict="0">
                <anchor moveWithCells="1">
                  <from>
                    <xdr:col>8</xdr:col>
                    <xdr:colOff>9525</xdr:colOff>
                    <xdr:row>90</xdr:row>
                    <xdr:rowOff>9525</xdr:rowOff>
                  </from>
                  <to>
                    <xdr:col>8</xdr:col>
                    <xdr:colOff>962025</xdr:colOff>
                    <xdr:row>90</xdr:row>
                    <xdr:rowOff>180975</xdr:rowOff>
                  </to>
                </anchor>
              </controlPr>
            </control>
          </mc:Choice>
        </mc:AlternateContent>
        <mc:AlternateContent xmlns:mc="http://schemas.openxmlformats.org/markup-compatibility/2006">
          <mc:Choice Requires="x14">
            <control shapeId="12473" r:id="rId107" name="Scroll Bar 185">
              <controlPr defaultSize="0" autoPict="0">
                <anchor moveWithCells="1">
                  <from>
                    <xdr:col>8</xdr:col>
                    <xdr:colOff>9525</xdr:colOff>
                    <xdr:row>91</xdr:row>
                    <xdr:rowOff>9525</xdr:rowOff>
                  </from>
                  <to>
                    <xdr:col>8</xdr:col>
                    <xdr:colOff>962025</xdr:colOff>
                    <xdr:row>91</xdr:row>
                    <xdr:rowOff>180975</xdr:rowOff>
                  </to>
                </anchor>
              </controlPr>
            </control>
          </mc:Choice>
        </mc:AlternateContent>
        <mc:AlternateContent xmlns:mc="http://schemas.openxmlformats.org/markup-compatibility/2006">
          <mc:Choice Requires="x14">
            <control shapeId="12490" r:id="rId108" name="Scroll Bar 202">
              <controlPr defaultSize="0" autoPict="0">
                <anchor moveWithCells="1">
                  <from>
                    <xdr:col>7</xdr:col>
                    <xdr:colOff>28575</xdr:colOff>
                    <xdr:row>11</xdr:row>
                    <xdr:rowOff>9525</xdr:rowOff>
                  </from>
                  <to>
                    <xdr:col>8</xdr:col>
                    <xdr:colOff>9525</xdr:colOff>
                    <xdr:row>11</xdr:row>
                    <xdr:rowOff>180975</xdr:rowOff>
                  </to>
                </anchor>
              </controlPr>
            </control>
          </mc:Choice>
        </mc:AlternateContent>
        <mc:AlternateContent xmlns:mc="http://schemas.openxmlformats.org/markup-compatibility/2006">
          <mc:Choice Requires="x14">
            <control shapeId="12491" r:id="rId109" name="Scroll Bar 203">
              <controlPr defaultSize="0" autoPict="0">
                <anchor moveWithCells="1">
                  <from>
                    <xdr:col>8</xdr:col>
                    <xdr:colOff>9525</xdr:colOff>
                    <xdr:row>11</xdr:row>
                    <xdr:rowOff>9525</xdr:rowOff>
                  </from>
                  <to>
                    <xdr:col>8</xdr:col>
                    <xdr:colOff>962025</xdr:colOff>
                    <xdr:row>11</xdr:row>
                    <xdr:rowOff>180975</xdr:rowOff>
                  </to>
                </anchor>
              </controlPr>
            </control>
          </mc:Choice>
        </mc:AlternateContent>
        <mc:AlternateContent xmlns:mc="http://schemas.openxmlformats.org/markup-compatibility/2006">
          <mc:Choice Requires="x14">
            <control shapeId="12492" r:id="rId110" name="Scroll Bar 204">
              <controlPr defaultSize="0" autoPict="0">
                <anchor moveWithCells="1">
                  <from>
                    <xdr:col>8</xdr:col>
                    <xdr:colOff>9525</xdr:colOff>
                    <xdr:row>7</xdr:row>
                    <xdr:rowOff>9525</xdr:rowOff>
                  </from>
                  <to>
                    <xdr:col>8</xdr:col>
                    <xdr:colOff>962025</xdr:colOff>
                    <xdr:row>7</xdr:row>
                    <xdr:rowOff>180975</xdr:rowOff>
                  </to>
                </anchor>
              </controlPr>
            </control>
          </mc:Choice>
        </mc:AlternateContent>
        <mc:AlternateContent xmlns:mc="http://schemas.openxmlformats.org/markup-compatibility/2006">
          <mc:Choice Requires="x14">
            <control shapeId="12493" r:id="rId111" name="Scroll Bar 205">
              <controlPr defaultSize="0" autoPict="0">
                <anchor moveWithCells="1">
                  <from>
                    <xdr:col>7</xdr:col>
                    <xdr:colOff>28575</xdr:colOff>
                    <xdr:row>7</xdr:row>
                    <xdr:rowOff>9525</xdr:rowOff>
                  </from>
                  <to>
                    <xdr:col>8</xdr:col>
                    <xdr:colOff>9525</xdr:colOff>
                    <xdr:row>7</xdr:row>
                    <xdr:rowOff>180975</xdr:rowOff>
                  </to>
                </anchor>
              </controlPr>
            </control>
          </mc:Choice>
        </mc:AlternateContent>
        <mc:AlternateContent xmlns:mc="http://schemas.openxmlformats.org/markup-compatibility/2006">
          <mc:Choice Requires="x14">
            <control shapeId="12494" r:id="rId112" name="Scroll Bar 206">
              <controlPr defaultSize="0" autoPict="0">
                <anchor moveWithCells="1">
                  <from>
                    <xdr:col>7</xdr:col>
                    <xdr:colOff>28575</xdr:colOff>
                    <xdr:row>29</xdr:row>
                    <xdr:rowOff>9525</xdr:rowOff>
                  </from>
                  <to>
                    <xdr:col>8</xdr:col>
                    <xdr:colOff>9525</xdr:colOff>
                    <xdr:row>29</xdr:row>
                    <xdr:rowOff>180975</xdr:rowOff>
                  </to>
                </anchor>
              </controlPr>
            </control>
          </mc:Choice>
        </mc:AlternateContent>
        <mc:AlternateContent xmlns:mc="http://schemas.openxmlformats.org/markup-compatibility/2006">
          <mc:Choice Requires="x14">
            <control shapeId="12495" r:id="rId113" name="Scroll Bar 207">
              <controlPr defaultSize="0" autoPict="0">
                <anchor moveWithCells="1">
                  <from>
                    <xdr:col>8</xdr:col>
                    <xdr:colOff>9525</xdr:colOff>
                    <xdr:row>29</xdr:row>
                    <xdr:rowOff>9525</xdr:rowOff>
                  </from>
                  <to>
                    <xdr:col>8</xdr:col>
                    <xdr:colOff>962025</xdr:colOff>
                    <xdr:row>29</xdr:row>
                    <xdr:rowOff>180975</xdr:rowOff>
                  </to>
                </anchor>
              </controlPr>
            </control>
          </mc:Choice>
        </mc:AlternateContent>
        <mc:AlternateContent xmlns:mc="http://schemas.openxmlformats.org/markup-compatibility/2006">
          <mc:Choice Requires="x14">
            <control shapeId="12496" r:id="rId114" name="Scroll Bar 208">
              <controlPr defaultSize="0" autoPict="0">
                <anchor moveWithCells="1">
                  <from>
                    <xdr:col>7</xdr:col>
                    <xdr:colOff>28575</xdr:colOff>
                    <xdr:row>12</xdr:row>
                    <xdr:rowOff>9525</xdr:rowOff>
                  </from>
                  <to>
                    <xdr:col>8</xdr:col>
                    <xdr:colOff>9525</xdr:colOff>
                    <xdr:row>12</xdr:row>
                    <xdr:rowOff>180975</xdr:rowOff>
                  </to>
                </anchor>
              </controlPr>
            </control>
          </mc:Choice>
        </mc:AlternateContent>
        <mc:AlternateContent xmlns:mc="http://schemas.openxmlformats.org/markup-compatibility/2006">
          <mc:Choice Requires="x14">
            <control shapeId="12497" r:id="rId115" name="Scroll Bar 209">
              <controlPr defaultSize="0" autoPict="0">
                <anchor moveWithCells="1">
                  <from>
                    <xdr:col>8</xdr:col>
                    <xdr:colOff>9525</xdr:colOff>
                    <xdr:row>12</xdr:row>
                    <xdr:rowOff>9525</xdr:rowOff>
                  </from>
                  <to>
                    <xdr:col>8</xdr:col>
                    <xdr:colOff>962025</xdr:colOff>
                    <xdr:row>12</xdr:row>
                    <xdr:rowOff>180975</xdr:rowOff>
                  </to>
                </anchor>
              </controlPr>
            </control>
          </mc:Choice>
        </mc:AlternateContent>
        <mc:AlternateContent xmlns:mc="http://schemas.openxmlformats.org/markup-compatibility/2006">
          <mc:Choice Requires="x14">
            <control shapeId="12498" r:id="rId116" name="Scroll Bar 210">
              <controlPr defaultSize="0" autoPict="0">
                <anchor moveWithCells="1">
                  <from>
                    <xdr:col>7</xdr:col>
                    <xdr:colOff>28575</xdr:colOff>
                    <xdr:row>25</xdr:row>
                    <xdr:rowOff>9525</xdr:rowOff>
                  </from>
                  <to>
                    <xdr:col>8</xdr:col>
                    <xdr:colOff>9525</xdr:colOff>
                    <xdr:row>25</xdr:row>
                    <xdr:rowOff>180975</xdr:rowOff>
                  </to>
                </anchor>
              </controlPr>
            </control>
          </mc:Choice>
        </mc:AlternateContent>
        <mc:AlternateContent xmlns:mc="http://schemas.openxmlformats.org/markup-compatibility/2006">
          <mc:Choice Requires="x14">
            <control shapeId="12499" r:id="rId117" name="Scroll Bar 211">
              <controlPr defaultSize="0" autoPict="0">
                <anchor moveWithCells="1">
                  <from>
                    <xdr:col>8</xdr:col>
                    <xdr:colOff>9525</xdr:colOff>
                    <xdr:row>25</xdr:row>
                    <xdr:rowOff>9525</xdr:rowOff>
                  </from>
                  <to>
                    <xdr:col>8</xdr:col>
                    <xdr:colOff>962025</xdr:colOff>
                    <xdr:row>25</xdr:row>
                    <xdr:rowOff>180975</xdr:rowOff>
                  </to>
                </anchor>
              </controlPr>
            </control>
          </mc:Choice>
        </mc:AlternateContent>
        <mc:AlternateContent xmlns:mc="http://schemas.openxmlformats.org/markup-compatibility/2006">
          <mc:Choice Requires="x14">
            <control shapeId="12500" r:id="rId118" name="Scroll Bar 212">
              <controlPr defaultSize="0" autoPict="0">
                <anchor moveWithCells="1">
                  <from>
                    <xdr:col>7</xdr:col>
                    <xdr:colOff>28575</xdr:colOff>
                    <xdr:row>42</xdr:row>
                    <xdr:rowOff>9525</xdr:rowOff>
                  </from>
                  <to>
                    <xdr:col>8</xdr:col>
                    <xdr:colOff>9525</xdr:colOff>
                    <xdr:row>42</xdr:row>
                    <xdr:rowOff>180975</xdr:rowOff>
                  </to>
                </anchor>
              </controlPr>
            </control>
          </mc:Choice>
        </mc:AlternateContent>
        <mc:AlternateContent xmlns:mc="http://schemas.openxmlformats.org/markup-compatibility/2006">
          <mc:Choice Requires="x14">
            <control shapeId="12502" r:id="rId119" name="Scroll Bar 214">
              <controlPr defaultSize="0" autoPict="0">
                <anchor moveWithCells="1">
                  <from>
                    <xdr:col>8</xdr:col>
                    <xdr:colOff>9525</xdr:colOff>
                    <xdr:row>42</xdr:row>
                    <xdr:rowOff>9525</xdr:rowOff>
                  </from>
                  <to>
                    <xdr:col>8</xdr:col>
                    <xdr:colOff>962025</xdr:colOff>
                    <xdr:row>42</xdr:row>
                    <xdr:rowOff>180975</xdr:rowOff>
                  </to>
                </anchor>
              </controlPr>
            </control>
          </mc:Choice>
        </mc:AlternateContent>
        <mc:AlternateContent xmlns:mc="http://schemas.openxmlformats.org/markup-compatibility/2006">
          <mc:Choice Requires="x14">
            <control shapeId="12507" r:id="rId120" name="Scroll Bar 219">
              <controlPr defaultSize="0" autoPict="0">
                <anchor moveWithCells="1">
                  <from>
                    <xdr:col>7</xdr:col>
                    <xdr:colOff>28575</xdr:colOff>
                    <xdr:row>109</xdr:row>
                    <xdr:rowOff>9525</xdr:rowOff>
                  </from>
                  <to>
                    <xdr:col>8</xdr:col>
                    <xdr:colOff>9525</xdr:colOff>
                    <xdr:row>109</xdr:row>
                    <xdr:rowOff>180975</xdr:rowOff>
                  </to>
                </anchor>
              </controlPr>
            </control>
          </mc:Choice>
        </mc:AlternateContent>
        <mc:AlternateContent xmlns:mc="http://schemas.openxmlformats.org/markup-compatibility/2006">
          <mc:Choice Requires="x14">
            <control shapeId="12508" r:id="rId121" name="Scroll Bar 220">
              <controlPr defaultSize="0" autoPict="0">
                <anchor moveWithCells="1">
                  <from>
                    <xdr:col>7</xdr:col>
                    <xdr:colOff>28575</xdr:colOff>
                    <xdr:row>125</xdr:row>
                    <xdr:rowOff>9525</xdr:rowOff>
                  </from>
                  <to>
                    <xdr:col>8</xdr:col>
                    <xdr:colOff>9525</xdr:colOff>
                    <xdr:row>125</xdr:row>
                    <xdr:rowOff>180975</xdr:rowOff>
                  </to>
                </anchor>
              </controlPr>
            </control>
          </mc:Choice>
        </mc:AlternateContent>
        <mc:AlternateContent xmlns:mc="http://schemas.openxmlformats.org/markup-compatibility/2006">
          <mc:Choice Requires="x14">
            <control shapeId="12511" r:id="rId122" name="Scroll Bar 223">
              <controlPr defaultSize="0" autoPict="0">
                <anchor moveWithCells="1">
                  <from>
                    <xdr:col>8</xdr:col>
                    <xdr:colOff>9525</xdr:colOff>
                    <xdr:row>109</xdr:row>
                    <xdr:rowOff>9525</xdr:rowOff>
                  </from>
                  <to>
                    <xdr:col>8</xdr:col>
                    <xdr:colOff>962025</xdr:colOff>
                    <xdr:row>109</xdr:row>
                    <xdr:rowOff>180975</xdr:rowOff>
                  </to>
                </anchor>
              </controlPr>
            </control>
          </mc:Choice>
        </mc:AlternateContent>
        <mc:AlternateContent xmlns:mc="http://schemas.openxmlformats.org/markup-compatibility/2006">
          <mc:Choice Requires="x14">
            <control shapeId="12512" r:id="rId123" name="Scroll Bar 224">
              <controlPr defaultSize="0" autoPict="0">
                <anchor moveWithCells="1">
                  <from>
                    <xdr:col>8</xdr:col>
                    <xdr:colOff>9525</xdr:colOff>
                    <xdr:row>125</xdr:row>
                    <xdr:rowOff>9525</xdr:rowOff>
                  </from>
                  <to>
                    <xdr:col>8</xdr:col>
                    <xdr:colOff>962025</xdr:colOff>
                    <xdr:row>125</xdr:row>
                    <xdr:rowOff>180975</xdr:rowOff>
                  </to>
                </anchor>
              </controlPr>
            </control>
          </mc:Choice>
        </mc:AlternateContent>
        <mc:AlternateContent xmlns:mc="http://schemas.openxmlformats.org/markup-compatibility/2006">
          <mc:Choice Requires="x14">
            <control shapeId="12514" r:id="rId124" name="Scroll Bar 226">
              <controlPr defaultSize="0" autoPict="0">
                <anchor moveWithCells="1">
                  <from>
                    <xdr:col>7</xdr:col>
                    <xdr:colOff>28575</xdr:colOff>
                    <xdr:row>110</xdr:row>
                    <xdr:rowOff>9525</xdr:rowOff>
                  </from>
                  <to>
                    <xdr:col>8</xdr:col>
                    <xdr:colOff>9525</xdr:colOff>
                    <xdr:row>110</xdr:row>
                    <xdr:rowOff>180975</xdr:rowOff>
                  </to>
                </anchor>
              </controlPr>
            </control>
          </mc:Choice>
        </mc:AlternateContent>
        <mc:AlternateContent xmlns:mc="http://schemas.openxmlformats.org/markup-compatibility/2006">
          <mc:Choice Requires="x14">
            <control shapeId="12515" r:id="rId125" name="Scroll Bar 227">
              <controlPr defaultSize="0" autoPict="0">
                <anchor moveWithCells="1">
                  <from>
                    <xdr:col>8</xdr:col>
                    <xdr:colOff>9525</xdr:colOff>
                    <xdr:row>110</xdr:row>
                    <xdr:rowOff>9525</xdr:rowOff>
                  </from>
                  <to>
                    <xdr:col>8</xdr:col>
                    <xdr:colOff>962025</xdr:colOff>
                    <xdr:row>110</xdr:row>
                    <xdr:rowOff>180975</xdr:rowOff>
                  </to>
                </anchor>
              </controlPr>
            </control>
          </mc:Choice>
        </mc:AlternateContent>
        <mc:AlternateContent xmlns:mc="http://schemas.openxmlformats.org/markup-compatibility/2006">
          <mc:Choice Requires="x14">
            <control shapeId="12518" r:id="rId126" name="Scroll Bar 230">
              <controlPr defaultSize="0" autoPict="0">
                <anchor moveWithCells="1">
                  <from>
                    <xdr:col>7</xdr:col>
                    <xdr:colOff>28575</xdr:colOff>
                    <xdr:row>126</xdr:row>
                    <xdr:rowOff>9525</xdr:rowOff>
                  </from>
                  <to>
                    <xdr:col>8</xdr:col>
                    <xdr:colOff>9525</xdr:colOff>
                    <xdr:row>126</xdr:row>
                    <xdr:rowOff>180975</xdr:rowOff>
                  </to>
                </anchor>
              </controlPr>
            </control>
          </mc:Choice>
        </mc:AlternateContent>
        <mc:AlternateContent xmlns:mc="http://schemas.openxmlformats.org/markup-compatibility/2006">
          <mc:Choice Requires="x14">
            <control shapeId="12519" r:id="rId127" name="Scroll Bar 231">
              <controlPr defaultSize="0" autoPict="0">
                <anchor moveWithCells="1">
                  <from>
                    <xdr:col>8</xdr:col>
                    <xdr:colOff>9525</xdr:colOff>
                    <xdr:row>126</xdr:row>
                    <xdr:rowOff>9525</xdr:rowOff>
                  </from>
                  <to>
                    <xdr:col>8</xdr:col>
                    <xdr:colOff>962025</xdr:colOff>
                    <xdr:row>126</xdr:row>
                    <xdr:rowOff>180975</xdr:rowOff>
                  </to>
                </anchor>
              </controlPr>
            </control>
          </mc:Choice>
        </mc:AlternateContent>
        <mc:AlternateContent xmlns:mc="http://schemas.openxmlformats.org/markup-compatibility/2006">
          <mc:Choice Requires="x14">
            <control shapeId="12520" r:id="rId128" name="Scroll Bar 232">
              <controlPr defaultSize="0" autoPict="0">
                <anchor moveWithCells="1">
                  <from>
                    <xdr:col>7</xdr:col>
                    <xdr:colOff>28575</xdr:colOff>
                    <xdr:row>104</xdr:row>
                    <xdr:rowOff>9525</xdr:rowOff>
                  </from>
                  <to>
                    <xdr:col>8</xdr:col>
                    <xdr:colOff>9525</xdr:colOff>
                    <xdr:row>104</xdr:row>
                    <xdr:rowOff>180975</xdr:rowOff>
                  </to>
                </anchor>
              </controlPr>
            </control>
          </mc:Choice>
        </mc:AlternateContent>
        <mc:AlternateContent xmlns:mc="http://schemas.openxmlformats.org/markup-compatibility/2006">
          <mc:Choice Requires="x14">
            <control shapeId="12521" r:id="rId129" name="Scroll Bar 233">
              <controlPr defaultSize="0" autoPict="0">
                <anchor moveWithCells="1">
                  <from>
                    <xdr:col>8</xdr:col>
                    <xdr:colOff>9525</xdr:colOff>
                    <xdr:row>104</xdr:row>
                    <xdr:rowOff>9525</xdr:rowOff>
                  </from>
                  <to>
                    <xdr:col>8</xdr:col>
                    <xdr:colOff>962025</xdr:colOff>
                    <xdr:row>104</xdr:row>
                    <xdr:rowOff>180975</xdr:rowOff>
                  </to>
                </anchor>
              </controlPr>
            </control>
          </mc:Choice>
        </mc:AlternateContent>
        <mc:AlternateContent xmlns:mc="http://schemas.openxmlformats.org/markup-compatibility/2006">
          <mc:Choice Requires="x14">
            <control shapeId="12522" r:id="rId130" name="Scroll Bar 234">
              <controlPr defaultSize="0" autoPict="0">
                <anchor moveWithCells="1">
                  <from>
                    <xdr:col>7</xdr:col>
                    <xdr:colOff>28575</xdr:colOff>
                    <xdr:row>105</xdr:row>
                    <xdr:rowOff>9525</xdr:rowOff>
                  </from>
                  <to>
                    <xdr:col>8</xdr:col>
                    <xdr:colOff>9525</xdr:colOff>
                    <xdr:row>105</xdr:row>
                    <xdr:rowOff>180975</xdr:rowOff>
                  </to>
                </anchor>
              </controlPr>
            </control>
          </mc:Choice>
        </mc:AlternateContent>
        <mc:AlternateContent xmlns:mc="http://schemas.openxmlformats.org/markup-compatibility/2006">
          <mc:Choice Requires="x14">
            <control shapeId="12523" r:id="rId131" name="Scroll Bar 235">
              <controlPr defaultSize="0" autoPict="0">
                <anchor moveWithCells="1">
                  <from>
                    <xdr:col>7</xdr:col>
                    <xdr:colOff>28575</xdr:colOff>
                    <xdr:row>106</xdr:row>
                    <xdr:rowOff>9525</xdr:rowOff>
                  </from>
                  <to>
                    <xdr:col>8</xdr:col>
                    <xdr:colOff>9525</xdr:colOff>
                    <xdr:row>106</xdr:row>
                    <xdr:rowOff>180975</xdr:rowOff>
                  </to>
                </anchor>
              </controlPr>
            </control>
          </mc:Choice>
        </mc:AlternateContent>
        <mc:AlternateContent xmlns:mc="http://schemas.openxmlformats.org/markup-compatibility/2006">
          <mc:Choice Requires="x14">
            <control shapeId="12524" r:id="rId132" name="Scroll Bar 236">
              <controlPr defaultSize="0" autoPict="0">
                <anchor moveWithCells="1">
                  <from>
                    <xdr:col>7</xdr:col>
                    <xdr:colOff>28575</xdr:colOff>
                    <xdr:row>107</xdr:row>
                    <xdr:rowOff>9525</xdr:rowOff>
                  </from>
                  <to>
                    <xdr:col>8</xdr:col>
                    <xdr:colOff>9525</xdr:colOff>
                    <xdr:row>107</xdr:row>
                    <xdr:rowOff>180975</xdr:rowOff>
                  </to>
                </anchor>
              </controlPr>
            </control>
          </mc:Choice>
        </mc:AlternateContent>
        <mc:AlternateContent xmlns:mc="http://schemas.openxmlformats.org/markup-compatibility/2006">
          <mc:Choice Requires="x14">
            <control shapeId="12525" r:id="rId133" name="Scroll Bar 237">
              <controlPr defaultSize="0" autoPict="0">
                <anchor moveWithCells="1">
                  <from>
                    <xdr:col>7</xdr:col>
                    <xdr:colOff>28575</xdr:colOff>
                    <xdr:row>114</xdr:row>
                    <xdr:rowOff>9525</xdr:rowOff>
                  </from>
                  <to>
                    <xdr:col>8</xdr:col>
                    <xdr:colOff>9525</xdr:colOff>
                    <xdr:row>114</xdr:row>
                    <xdr:rowOff>180975</xdr:rowOff>
                  </to>
                </anchor>
              </controlPr>
            </control>
          </mc:Choice>
        </mc:AlternateContent>
        <mc:AlternateContent xmlns:mc="http://schemas.openxmlformats.org/markup-compatibility/2006">
          <mc:Choice Requires="x14">
            <control shapeId="12526" r:id="rId134" name="Scroll Bar 238">
              <controlPr defaultSize="0" autoPict="0">
                <anchor moveWithCells="1">
                  <from>
                    <xdr:col>7</xdr:col>
                    <xdr:colOff>28575</xdr:colOff>
                    <xdr:row>115</xdr:row>
                    <xdr:rowOff>9525</xdr:rowOff>
                  </from>
                  <to>
                    <xdr:col>8</xdr:col>
                    <xdr:colOff>9525</xdr:colOff>
                    <xdr:row>115</xdr:row>
                    <xdr:rowOff>180975</xdr:rowOff>
                  </to>
                </anchor>
              </controlPr>
            </control>
          </mc:Choice>
        </mc:AlternateContent>
        <mc:AlternateContent xmlns:mc="http://schemas.openxmlformats.org/markup-compatibility/2006">
          <mc:Choice Requires="x14">
            <control shapeId="12527" r:id="rId135" name="Scroll Bar 239">
              <controlPr defaultSize="0" autoPict="0">
                <anchor moveWithCells="1">
                  <from>
                    <xdr:col>7</xdr:col>
                    <xdr:colOff>28575</xdr:colOff>
                    <xdr:row>117</xdr:row>
                    <xdr:rowOff>9525</xdr:rowOff>
                  </from>
                  <to>
                    <xdr:col>8</xdr:col>
                    <xdr:colOff>9525</xdr:colOff>
                    <xdr:row>117</xdr:row>
                    <xdr:rowOff>180975</xdr:rowOff>
                  </to>
                </anchor>
              </controlPr>
            </control>
          </mc:Choice>
        </mc:AlternateContent>
        <mc:AlternateContent xmlns:mc="http://schemas.openxmlformats.org/markup-compatibility/2006">
          <mc:Choice Requires="x14">
            <control shapeId="12528" r:id="rId136" name="Scroll Bar 240">
              <controlPr defaultSize="0" autoPict="0">
                <anchor moveWithCells="1">
                  <from>
                    <xdr:col>7</xdr:col>
                    <xdr:colOff>28575</xdr:colOff>
                    <xdr:row>116</xdr:row>
                    <xdr:rowOff>9525</xdr:rowOff>
                  </from>
                  <to>
                    <xdr:col>8</xdr:col>
                    <xdr:colOff>9525</xdr:colOff>
                    <xdr:row>116</xdr:row>
                    <xdr:rowOff>180975</xdr:rowOff>
                  </to>
                </anchor>
              </controlPr>
            </control>
          </mc:Choice>
        </mc:AlternateContent>
        <mc:AlternateContent xmlns:mc="http://schemas.openxmlformats.org/markup-compatibility/2006">
          <mc:Choice Requires="x14">
            <control shapeId="12529" r:id="rId137" name="Scroll Bar 241">
              <controlPr defaultSize="0" autoPict="0">
                <anchor moveWithCells="1">
                  <from>
                    <xdr:col>7</xdr:col>
                    <xdr:colOff>28575</xdr:colOff>
                    <xdr:row>121</xdr:row>
                    <xdr:rowOff>9525</xdr:rowOff>
                  </from>
                  <to>
                    <xdr:col>8</xdr:col>
                    <xdr:colOff>9525</xdr:colOff>
                    <xdr:row>121</xdr:row>
                    <xdr:rowOff>180975</xdr:rowOff>
                  </to>
                </anchor>
              </controlPr>
            </control>
          </mc:Choice>
        </mc:AlternateContent>
        <mc:AlternateContent xmlns:mc="http://schemas.openxmlformats.org/markup-compatibility/2006">
          <mc:Choice Requires="x14">
            <control shapeId="12530" r:id="rId138" name="Scroll Bar 242">
              <controlPr defaultSize="0" autoPict="0">
                <anchor moveWithCells="1">
                  <from>
                    <xdr:col>7</xdr:col>
                    <xdr:colOff>28575</xdr:colOff>
                    <xdr:row>122</xdr:row>
                    <xdr:rowOff>9525</xdr:rowOff>
                  </from>
                  <to>
                    <xdr:col>8</xdr:col>
                    <xdr:colOff>9525</xdr:colOff>
                    <xdr:row>122</xdr:row>
                    <xdr:rowOff>180975</xdr:rowOff>
                  </to>
                </anchor>
              </controlPr>
            </control>
          </mc:Choice>
        </mc:AlternateContent>
        <mc:AlternateContent xmlns:mc="http://schemas.openxmlformats.org/markup-compatibility/2006">
          <mc:Choice Requires="x14">
            <control shapeId="12531" r:id="rId139" name="Scroll Bar 243">
              <controlPr defaultSize="0" autoPict="0">
                <anchor moveWithCells="1">
                  <from>
                    <xdr:col>7</xdr:col>
                    <xdr:colOff>28575</xdr:colOff>
                    <xdr:row>123</xdr:row>
                    <xdr:rowOff>9525</xdr:rowOff>
                  </from>
                  <to>
                    <xdr:col>8</xdr:col>
                    <xdr:colOff>9525</xdr:colOff>
                    <xdr:row>123</xdr:row>
                    <xdr:rowOff>180975</xdr:rowOff>
                  </to>
                </anchor>
              </controlPr>
            </control>
          </mc:Choice>
        </mc:AlternateContent>
        <mc:AlternateContent xmlns:mc="http://schemas.openxmlformats.org/markup-compatibility/2006">
          <mc:Choice Requires="x14">
            <control shapeId="12532" r:id="rId140" name="Scroll Bar 244">
              <controlPr defaultSize="0" autoPict="0">
                <anchor moveWithCells="1">
                  <from>
                    <xdr:col>8</xdr:col>
                    <xdr:colOff>9525</xdr:colOff>
                    <xdr:row>105</xdr:row>
                    <xdr:rowOff>9525</xdr:rowOff>
                  </from>
                  <to>
                    <xdr:col>8</xdr:col>
                    <xdr:colOff>962025</xdr:colOff>
                    <xdr:row>105</xdr:row>
                    <xdr:rowOff>180975</xdr:rowOff>
                  </to>
                </anchor>
              </controlPr>
            </control>
          </mc:Choice>
        </mc:AlternateContent>
        <mc:AlternateContent xmlns:mc="http://schemas.openxmlformats.org/markup-compatibility/2006">
          <mc:Choice Requires="x14">
            <control shapeId="12533" r:id="rId141" name="Scroll Bar 245">
              <controlPr defaultSize="0" autoPict="0">
                <anchor moveWithCells="1">
                  <from>
                    <xdr:col>8</xdr:col>
                    <xdr:colOff>9525</xdr:colOff>
                    <xdr:row>106</xdr:row>
                    <xdr:rowOff>9525</xdr:rowOff>
                  </from>
                  <to>
                    <xdr:col>8</xdr:col>
                    <xdr:colOff>962025</xdr:colOff>
                    <xdr:row>106</xdr:row>
                    <xdr:rowOff>180975</xdr:rowOff>
                  </to>
                </anchor>
              </controlPr>
            </control>
          </mc:Choice>
        </mc:AlternateContent>
        <mc:AlternateContent xmlns:mc="http://schemas.openxmlformats.org/markup-compatibility/2006">
          <mc:Choice Requires="x14">
            <control shapeId="12534" r:id="rId142" name="Scroll Bar 246">
              <controlPr defaultSize="0" autoPict="0">
                <anchor moveWithCells="1">
                  <from>
                    <xdr:col>8</xdr:col>
                    <xdr:colOff>9525</xdr:colOff>
                    <xdr:row>107</xdr:row>
                    <xdr:rowOff>9525</xdr:rowOff>
                  </from>
                  <to>
                    <xdr:col>8</xdr:col>
                    <xdr:colOff>962025</xdr:colOff>
                    <xdr:row>107</xdr:row>
                    <xdr:rowOff>180975</xdr:rowOff>
                  </to>
                </anchor>
              </controlPr>
            </control>
          </mc:Choice>
        </mc:AlternateContent>
        <mc:AlternateContent xmlns:mc="http://schemas.openxmlformats.org/markup-compatibility/2006">
          <mc:Choice Requires="x14">
            <control shapeId="12535" r:id="rId143" name="Scroll Bar 247">
              <controlPr defaultSize="0" autoPict="0">
                <anchor moveWithCells="1">
                  <from>
                    <xdr:col>8</xdr:col>
                    <xdr:colOff>9525</xdr:colOff>
                    <xdr:row>114</xdr:row>
                    <xdr:rowOff>9525</xdr:rowOff>
                  </from>
                  <to>
                    <xdr:col>8</xdr:col>
                    <xdr:colOff>962025</xdr:colOff>
                    <xdr:row>114</xdr:row>
                    <xdr:rowOff>180975</xdr:rowOff>
                  </to>
                </anchor>
              </controlPr>
            </control>
          </mc:Choice>
        </mc:AlternateContent>
        <mc:AlternateContent xmlns:mc="http://schemas.openxmlformats.org/markup-compatibility/2006">
          <mc:Choice Requires="x14">
            <control shapeId="12537" r:id="rId144" name="Scroll Bar 249">
              <controlPr defaultSize="0" autoPict="0">
                <anchor moveWithCells="1">
                  <from>
                    <xdr:col>8</xdr:col>
                    <xdr:colOff>9525</xdr:colOff>
                    <xdr:row>116</xdr:row>
                    <xdr:rowOff>9525</xdr:rowOff>
                  </from>
                  <to>
                    <xdr:col>8</xdr:col>
                    <xdr:colOff>962025</xdr:colOff>
                    <xdr:row>116</xdr:row>
                    <xdr:rowOff>180975</xdr:rowOff>
                  </to>
                </anchor>
              </controlPr>
            </control>
          </mc:Choice>
        </mc:AlternateContent>
        <mc:AlternateContent xmlns:mc="http://schemas.openxmlformats.org/markup-compatibility/2006">
          <mc:Choice Requires="x14">
            <control shapeId="12538" r:id="rId145" name="Scroll Bar 250">
              <controlPr defaultSize="0" autoPict="0">
                <anchor moveWithCells="1">
                  <from>
                    <xdr:col>8</xdr:col>
                    <xdr:colOff>9525</xdr:colOff>
                    <xdr:row>117</xdr:row>
                    <xdr:rowOff>9525</xdr:rowOff>
                  </from>
                  <to>
                    <xdr:col>8</xdr:col>
                    <xdr:colOff>962025</xdr:colOff>
                    <xdr:row>117</xdr:row>
                    <xdr:rowOff>180975</xdr:rowOff>
                  </to>
                </anchor>
              </controlPr>
            </control>
          </mc:Choice>
        </mc:AlternateContent>
        <mc:AlternateContent xmlns:mc="http://schemas.openxmlformats.org/markup-compatibility/2006">
          <mc:Choice Requires="x14">
            <control shapeId="12539" r:id="rId146" name="Scroll Bar 251">
              <controlPr defaultSize="0" autoPict="0">
                <anchor moveWithCells="1">
                  <from>
                    <xdr:col>8</xdr:col>
                    <xdr:colOff>9525</xdr:colOff>
                    <xdr:row>121</xdr:row>
                    <xdr:rowOff>9525</xdr:rowOff>
                  </from>
                  <to>
                    <xdr:col>8</xdr:col>
                    <xdr:colOff>962025</xdr:colOff>
                    <xdr:row>121</xdr:row>
                    <xdr:rowOff>180975</xdr:rowOff>
                  </to>
                </anchor>
              </controlPr>
            </control>
          </mc:Choice>
        </mc:AlternateContent>
        <mc:AlternateContent xmlns:mc="http://schemas.openxmlformats.org/markup-compatibility/2006">
          <mc:Choice Requires="x14">
            <control shapeId="12540" r:id="rId147" name="Scroll Bar 252">
              <controlPr defaultSize="0" autoPict="0">
                <anchor moveWithCells="1">
                  <from>
                    <xdr:col>8</xdr:col>
                    <xdr:colOff>9525</xdr:colOff>
                    <xdr:row>122</xdr:row>
                    <xdr:rowOff>9525</xdr:rowOff>
                  </from>
                  <to>
                    <xdr:col>8</xdr:col>
                    <xdr:colOff>962025</xdr:colOff>
                    <xdr:row>122</xdr:row>
                    <xdr:rowOff>180975</xdr:rowOff>
                  </to>
                </anchor>
              </controlPr>
            </control>
          </mc:Choice>
        </mc:AlternateContent>
        <mc:AlternateContent xmlns:mc="http://schemas.openxmlformats.org/markup-compatibility/2006">
          <mc:Choice Requires="x14">
            <control shapeId="12541" r:id="rId148" name="Scroll Bar 253">
              <controlPr defaultSize="0" autoPict="0">
                <anchor moveWithCells="1">
                  <from>
                    <xdr:col>8</xdr:col>
                    <xdr:colOff>9525</xdr:colOff>
                    <xdr:row>123</xdr:row>
                    <xdr:rowOff>9525</xdr:rowOff>
                  </from>
                  <to>
                    <xdr:col>8</xdr:col>
                    <xdr:colOff>962025</xdr:colOff>
                    <xdr:row>123</xdr:row>
                    <xdr:rowOff>180975</xdr:rowOff>
                  </to>
                </anchor>
              </controlPr>
            </control>
          </mc:Choice>
        </mc:AlternateContent>
        <mc:AlternateContent xmlns:mc="http://schemas.openxmlformats.org/markup-compatibility/2006">
          <mc:Choice Requires="x14">
            <control shapeId="12546" r:id="rId149" name="Scroll Bar 258">
              <controlPr defaultSize="0" autoPict="0">
                <anchor moveWithCells="1">
                  <from>
                    <xdr:col>7</xdr:col>
                    <xdr:colOff>28575</xdr:colOff>
                    <xdr:row>73</xdr:row>
                    <xdr:rowOff>9525</xdr:rowOff>
                  </from>
                  <to>
                    <xdr:col>8</xdr:col>
                    <xdr:colOff>9525</xdr:colOff>
                    <xdr:row>73</xdr:row>
                    <xdr:rowOff>180975</xdr:rowOff>
                  </to>
                </anchor>
              </controlPr>
            </control>
          </mc:Choice>
        </mc:AlternateContent>
        <mc:AlternateContent xmlns:mc="http://schemas.openxmlformats.org/markup-compatibility/2006">
          <mc:Choice Requires="x14">
            <control shapeId="12547" r:id="rId150" name="Scroll Bar 259">
              <controlPr defaultSize="0" autoPict="0">
                <anchor moveWithCells="1">
                  <from>
                    <xdr:col>7</xdr:col>
                    <xdr:colOff>28575</xdr:colOff>
                    <xdr:row>77</xdr:row>
                    <xdr:rowOff>9525</xdr:rowOff>
                  </from>
                  <to>
                    <xdr:col>8</xdr:col>
                    <xdr:colOff>9525</xdr:colOff>
                    <xdr:row>77</xdr:row>
                    <xdr:rowOff>180975</xdr:rowOff>
                  </to>
                </anchor>
              </controlPr>
            </control>
          </mc:Choice>
        </mc:AlternateContent>
        <mc:AlternateContent xmlns:mc="http://schemas.openxmlformats.org/markup-compatibility/2006">
          <mc:Choice Requires="x14">
            <control shapeId="12550" r:id="rId151" name="Scroll Bar 262">
              <controlPr defaultSize="0" autoPict="0">
                <anchor moveWithCells="1">
                  <from>
                    <xdr:col>8</xdr:col>
                    <xdr:colOff>9525</xdr:colOff>
                    <xdr:row>73</xdr:row>
                    <xdr:rowOff>9525</xdr:rowOff>
                  </from>
                  <to>
                    <xdr:col>8</xdr:col>
                    <xdr:colOff>962025</xdr:colOff>
                    <xdr:row>73</xdr:row>
                    <xdr:rowOff>180975</xdr:rowOff>
                  </to>
                </anchor>
              </controlPr>
            </control>
          </mc:Choice>
        </mc:AlternateContent>
        <mc:AlternateContent xmlns:mc="http://schemas.openxmlformats.org/markup-compatibility/2006">
          <mc:Choice Requires="x14">
            <control shapeId="12551" r:id="rId152" name="Scroll Bar 263">
              <controlPr defaultSize="0" autoPict="0">
                <anchor moveWithCells="1">
                  <from>
                    <xdr:col>8</xdr:col>
                    <xdr:colOff>9525</xdr:colOff>
                    <xdr:row>77</xdr:row>
                    <xdr:rowOff>9525</xdr:rowOff>
                  </from>
                  <to>
                    <xdr:col>8</xdr:col>
                    <xdr:colOff>962025</xdr:colOff>
                    <xdr:row>77</xdr:row>
                    <xdr:rowOff>180975</xdr:rowOff>
                  </to>
                </anchor>
              </controlPr>
            </control>
          </mc:Choice>
        </mc:AlternateContent>
        <mc:AlternateContent xmlns:mc="http://schemas.openxmlformats.org/markup-compatibility/2006">
          <mc:Choice Requires="x14">
            <control shapeId="12552" r:id="rId153" name="Scroll Bar 264">
              <controlPr defaultSize="0" autoPict="0">
                <anchor moveWithCells="1">
                  <from>
                    <xdr:col>7</xdr:col>
                    <xdr:colOff>28575</xdr:colOff>
                    <xdr:row>35</xdr:row>
                    <xdr:rowOff>9525</xdr:rowOff>
                  </from>
                  <to>
                    <xdr:col>8</xdr:col>
                    <xdr:colOff>9525</xdr:colOff>
                    <xdr:row>35</xdr:row>
                    <xdr:rowOff>180975</xdr:rowOff>
                  </to>
                </anchor>
              </controlPr>
            </control>
          </mc:Choice>
        </mc:AlternateContent>
        <mc:AlternateContent xmlns:mc="http://schemas.openxmlformats.org/markup-compatibility/2006">
          <mc:Choice Requires="x14">
            <control shapeId="12553" r:id="rId154" name="Scroll Bar 265">
              <controlPr defaultSize="0" autoPict="0">
                <anchor moveWithCells="1">
                  <from>
                    <xdr:col>8</xdr:col>
                    <xdr:colOff>9525</xdr:colOff>
                    <xdr:row>35</xdr:row>
                    <xdr:rowOff>9525</xdr:rowOff>
                  </from>
                  <to>
                    <xdr:col>8</xdr:col>
                    <xdr:colOff>962025</xdr:colOff>
                    <xdr:row>35</xdr:row>
                    <xdr:rowOff>180975</xdr:rowOff>
                  </to>
                </anchor>
              </controlPr>
            </control>
          </mc:Choice>
        </mc:AlternateContent>
        <mc:AlternateContent xmlns:mc="http://schemas.openxmlformats.org/markup-compatibility/2006">
          <mc:Choice Requires="x14">
            <control shapeId="12554" r:id="rId155" name="Scroll Bar 266">
              <controlPr defaultSize="0" autoPict="0">
                <anchor moveWithCells="1">
                  <from>
                    <xdr:col>7</xdr:col>
                    <xdr:colOff>28575</xdr:colOff>
                    <xdr:row>50</xdr:row>
                    <xdr:rowOff>9525</xdr:rowOff>
                  </from>
                  <to>
                    <xdr:col>8</xdr:col>
                    <xdr:colOff>9525</xdr:colOff>
                    <xdr:row>50</xdr:row>
                    <xdr:rowOff>180975</xdr:rowOff>
                  </to>
                </anchor>
              </controlPr>
            </control>
          </mc:Choice>
        </mc:AlternateContent>
        <mc:AlternateContent xmlns:mc="http://schemas.openxmlformats.org/markup-compatibility/2006">
          <mc:Choice Requires="x14">
            <control shapeId="12555" r:id="rId156" name="Scroll Bar 267">
              <controlPr defaultSize="0" autoPict="0">
                <anchor moveWithCells="1">
                  <from>
                    <xdr:col>8</xdr:col>
                    <xdr:colOff>9525</xdr:colOff>
                    <xdr:row>50</xdr:row>
                    <xdr:rowOff>9525</xdr:rowOff>
                  </from>
                  <to>
                    <xdr:col>8</xdr:col>
                    <xdr:colOff>962025</xdr:colOff>
                    <xdr:row>50</xdr:row>
                    <xdr:rowOff>180975</xdr:rowOff>
                  </to>
                </anchor>
              </controlPr>
            </control>
          </mc:Choice>
        </mc:AlternateContent>
        <mc:AlternateContent xmlns:mc="http://schemas.openxmlformats.org/markup-compatibility/2006">
          <mc:Choice Requires="x14">
            <control shapeId="12556" r:id="rId157" name="Scroll Bar 268">
              <controlPr defaultSize="0" autoPict="0">
                <anchor moveWithCells="1">
                  <from>
                    <xdr:col>7</xdr:col>
                    <xdr:colOff>28575</xdr:colOff>
                    <xdr:row>70</xdr:row>
                    <xdr:rowOff>9525</xdr:rowOff>
                  </from>
                  <to>
                    <xdr:col>8</xdr:col>
                    <xdr:colOff>9525</xdr:colOff>
                    <xdr:row>70</xdr:row>
                    <xdr:rowOff>180975</xdr:rowOff>
                  </to>
                </anchor>
              </controlPr>
            </control>
          </mc:Choice>
        </mc:AlternateContent>
        <mc:AlternateContent xmlns:mc="http://schemas.openxmlformats.org/markup-compatibility/2006">
          <mc:Choice Requires="x14">
            <control shapeId="12557" r:id="rId158" name="Scroll Bar 269">
              <controlPr defaultSize="0" autoPict="0">
                <anchor moveWithCells="1">
                  <from>
                    <xdr:col>7</xdr:col>
                    <xdr:colOff>28575</xdr:colOff>
                    <xdr:row>71</xdr:row>
                    <xdr:rowOff>9525</xdr:rowOff>
                  </from>
                  <to>
                    <xdr:col>8</xdr:col>
                    <xdr:colOff>9525</xdr:colOff>
                    <xdr:row>71</xdr:row>
                    <xdr:rowOff>180975</xdr:rowOff>
                  </to>
                </anchor>
              </controlPr>
            </control>
          </mc:Choice>
        </mc:AlternateContent>
        <mc:AlternateContent xmlns:mc="http://schemas.openxmlformats.org/markup-compatibility/2006">
          <mc:Choice Requires="x14">
            <control shapeId="12558" r:id="rId159" name="Scroll Bar 270">
              <controlPr defaultSize="0" autoPict="0">
                <anchor moveWithCells="1">
                  <from>
                    <xdr:col>8</xdr:col>
                    <xdr:colOff>9525</xdr:colOff>
                    <xdr:row>70</xdr:row>
                    <xdr:rowOff>9525</xdr:rowOff>
                  </from>
                  <to>
                    <xdr:col>8</xdr:col>
                    <xdr:colOff>962025</xdr:colOff>
                    <xdr:row>70</xdr:row>
                    <xdr:rowOff>180975</xdr:rowOff>
                  </to>
                </anchor>
              </controlPr>
            </control>
          </mc:Choice>
        </mc:AlternateContent>
        <mc:AlternateContent xmlns:mc="http://schemas.openxmlformats.org/markup-compatibility/2006">
          <mc:Choice Requires="x14">
            <control shapeId="12559" r:id="rId160" name="Scroll Bar 271">
              <controlPr defaultSize="0" autoPict="0">
                <anchor moveWithCells="1">
                  <from>
                    <xdr:col>8</xdr:col>
                    <xdr:colOff>9525</xdr:colOff>
                    <xdr:row>71</xdr:row>
                    <xdr:rowOff>9525</xdr:rowOff>
                  </from>
                  <to>
                    <xdr:col>8</xdr:col>
                    <xdr:colOff>962025</xdr:colOff>
                    <xdr:row>71</xdr:row>
                    <xdr:rowOff>180975</xdr:rowOff>
                  </to>
                </anchor>
              </controlPr>
            </control>
          </mc:Choice>
        </mc:AlternateContent>
        <mc:AlternateContent xmlns:mc="http://schemas.openxmlformats.org/markup-compatibility/2006">
          <mc:Choice Requires="x14">
            <control shapeId="12560" r:id="rId161" name="Scroll Bar 272">
              <controlPr defaultSize="0" autoPict="0">
                <anchor moveWithCells="1">
                  <from>
                    <xdr:col>7</xdr:col>
                    <xdr:colOff>28575</xdr:colOff>
                    <xdr:row>87</xdr:row>
                    <xdr:rowOff>9525</xdr:rowOff>
                  </from>
                  <to>
                    <xdr:col>8</xdr:col>
                    <xdr:colOff>9525</xdr:colOff>
                    <xdr:row>87</xdr:row>
                    <xdr:rowOff>180975</xdr:rowOff>
                  </to>
                </anchor>
              </controlPr>
            </control>
          </mc:Choice>
        </mc:AlternateContent>
        <mc:AlternateContent xmlns:mc="http://schemas.openxmlformats.org/markup-compatibility/2006">
          <mc:Choice Requires="x14">
            <control shapeId="12561" r:id="rId162" name="Scroll Bar 273">
              <controlPr defaultSize="0" autoPict="0">
                <anchor moveWithCells="1">
                  <from>
                    <xdr:col>7</xdr:col>
                    <xdr:colOff>28575</xdr:colOff>
                    <xdr:row>88</xdr:row>
                    <xdr:rowOff>9525</xdr:rowOff>
                  </from>
                  <to>
                    <xdr:col>8</xdr:col>
                    <xdr:colOff>9525</xdr:colOff>
                    <xdr:row>88</xdr:row>
                    <xdr:rowOff>180975</xdr:rowOff>
                  </to>
                </anchor>
              </controlPr>
            </control>
          </mc:Choice>
        </mc:AlternateContent>
        <mc:AlternateContent xmlns:mc="http://schemas.openxmlformats.org/markup-compatibility/2006">
          <mc:Choice Requires="x14">
            <control shapeId="12562" r:id="rId163" name="Scroll Bar 274">
              <controlPr defaultSize="0" autoPict="0">
                <anchor moveWithCells="1">
                  <from>
                    <xdr:col>8</xdr:col>
                    <xdr:colOff>9525</xdr:colOff>
                    <xdr:row>87</xdr:row>
                    <xdr:rowOff>9525</xdr:rowOff>
                  </from>
                  <to>
                    <xdr:col>8</xdr:col>
                    <xdr:colOff>962025</xdr:colOff>
                    <xdr:row>87</xdr:row>
                    <xdr:rowOff>180975</xdr:rowOff>
                  </to>
                </anchor>
              </controlPr>
            </control>
          </mc:Choice>
        </mc:AlternateContent>
        <mc:AlternateContent xmlns:mc="http://schemas.openxmlformats.org/markup-compatibility/2006">
          <mc:Choice Requires="x14">
            <control shapeId="12563" r:id="rId164" name="Scroll Bar 275">
              <controlPr defaultSize="0" autoPict="0">
                <anchor moveWithCells="1">
                  <from>
                    <xdr:col>8</xdr:col>
                    <xdr:colOff>9525</xdr:colOff>
                    <xdr:row>88</xdr:row>
                    <xdr:rowOff>9525</xdr:rowOff>
                  </from>
                  <to>
                    <xdr:col>8</xdr:col>
                    <xdr:colOff>962025</xdr:colOff>
                    <xdr:row>88</xdr:row>
                    <xdr:rowOff>180975</xdr:rowOff>
                  </to>
                </anchor>
              </controlPr>
            </control>
          </mc:Choice>
        </mc:AlternateContent>
        <mc:AlternateContent xmlns:mc="http://schemas.openxmlformats.org/markup-compatibility/2006">
          <mc:Choice Requires="x14">
            <control shapeId="12566" r:id="rId165" name="Scroll Bar 278">
              <controlPr defaultSize="0" autoPict="0">
                <anchor moveWithCells="1">
                  <from>
                    <xdr:col>7</xdr:col>
                    <xdr:colOff>28575</xdr:colOff>
                    <xdr:row>49</xdr:row>
                    <xdr:rowOff>9525</xdr:rowOff>
                  </from>
                  <to>
                    <xdr:col>8</xdr:col>
                    <xdr:colOff>9525</xdr:colOff>
                    <xdr:row>49</xdr:row>
                    <xdr:rowOff>180975</xdr:rowOff>
                  </to>
                </anchor>
              </controlPr>
            </control>
          </mc:Choice>
        </mc:AlternateContent>
        <mc:AlternateContent xmlns:mc="http://schemas.openxmlformats.org/markup-compatibility/2006">
          <mc:Choice Requires="x14">
            <control shapeId="12567" r:id="rId166" name="Scroll Bar 279">
              <controlPr defaultSize="0" autoPict="0">
                <anchor moveWithCells="1">
                  <from>
                    <xdr:col>8</xdr:col>
                    <xdr:colOff>9525</xdr:colOff>
                    <xdr:row>49</xdr:row>
                    <xdr:rowOff>9525</xdr:rowOff>
                  </from>
                  <to>
                    <xdr:col>8</xdr:col>
                    <xdr:colOff>962025</xdr:colOff>
                    <xdr:row>49</xdr:row>
                    <xdr:rowOff>180975</xdr:rowOff>
                  </to>
                </anchor>
              </controlPr>
            </control>
          </mc:Choice>
        </mc:AlternateContent>
        <mc:AlternateContent xmlns:mc="http://schemas.openxmlformats.org/markup-compatibility/2006">
          <mc:Choice Requires="x14">
            <control shapeId="12568" r:id="rId167" name="Scroll Bar 280">
              <controlPr defaultSize="0" autoPict="0">
                <anchor moveWithCells="1">
                  <from>
                    <xdr:col>7</xdr:col>
                    <xdr:colOff>28575</xdr:colOff>
                    <xdr:row>51</xdr:row>
                    <xdr:rowOff>9525</xdr:rowOff>
                  </from>
                  <to>
                    <xdr:col>8</xdr:col>
                    <xdr:colOff>9525</xdr:colOff>
                    <xdr:row>51</xdr:row>
                    <xdr:rowOff>180975</xdr:rowOff>
                  </to>
                </anchor>
              </controlPr>
            </control>
          </mc:Choice>
        </mc:AlternateContent>
        <mc:AlternateContent xmlns:mc="http://schemas.openxmlformats.org/markup-compatibility/2006">
          <mc:Choice Requires="x14">
            <control shapeId="12569" r:id="rId168" name="Scroll Bar 281">
              <controlPr defaultSize="0" autoPict="0">
                <anchor moveWithCells="1">
                  <from>
                    <xdr:col>8</xdr:col>
                    <xdr:colOff>9525</xdr:colOff>
                    <xdr:row>51</xdr:row>
                    <xdr:rowOff>9525</xdr:rowOff>
                  </from>
                  <to>
                    <xdr:col>8</xdr:col>
                    <xdr:colOff>962025</xdr:colOff>
                    <xdr:row>51</xdr:row>
                    <xdr:rowOff>180975</xdr:rowOff>
                  </to>
                </anchor>
              </controlPr>
            </control>
          </mc:Choice>
        </mc:AlternateContent>
        <mc:AlternateContent xmlns:mc="http://schemas.openxmlformats.org/markup-compatibility/2006">
          <mc:Choice Requires="x14">
            <control shapeId="12570" r:id="rId169" name="Scroll Bar 282">
              <controlPr defaultSize="0" autoPict="0">
                <anchor moveWithCells="1">
                  <from>
                    <xdr:col>7</xdr:col>
                    <xdr:colOff>28575</xdr:colOff>
                    <xdr:row>112</xdr:row>
                    <xdr:rowOff>9525</xdr:rowOff>
                  </from>
                  <to>
                    <xdr:col>8</xdr:col>
                    <xdr:colOff>9525</xdr:colOff>
                    <xdr:row>112</xdr:row>
                    <xdr:rowOff>180975</xdr:rowOff>
                  </to>
                </anchor>
              </controlPr>
            </control>
          </mc:Choice>
        </mc:AlternateContent>
        <mc:AlternateContent xmlns:mc="http://schemas.openxmlformats.org/markup-compatibility/2006">
          <mc:Choice Requires="x14">
            <control shapeId="12571" r:id="rId170" name="Scroll Bar 283">
              <controlPr defaultSize="0" autoPict="0">
                <anchor moveWithCells="1">
                  <from>
                    <xdr:col>7</xdr:col>
                    <xdr:colOff>28575</xdr:colOff>
                    <xdr:row>113</xdr:row>
                    <xdr:rowOff>9525</xdr:rowOff>
                  </from>
                  <to>
                    <xdr:col>8</xdr:col>
                    <xdr:colOff>9525</xdr:colOff>
                    <xdr:row>113</xdr:row>
                    <xdr:rowOff>180975</xdr:rowOff>
                  </to>
                </anchor>
              </controlPr>
            </control>
          </mc:Choice>
        </mc:AlternateContent>
        <mc:AlternateContent xmlns:mc="http://schemas.openxmlformats.org/markup-compatibility/2006">
          <mc:Choice Requires="x14">
            <control shapeId="12572" r:id="rId171" name="Scroll Bar 284">
              <controlPr defaultSize="0" autoPict="0">
                <anchor moveWithCells="1">
                  <from>
                    <xdr:col>8</xdr:col>
                    <xdr:colOff>9525</xdr:colOff>
                    <xdr:row>112</xdr:row>
                    <xdr:rowOff>9525</xdr:rowOff>
                  </from>
                  <to>
                    <xdr:col>8</xdr:col>
                    <xdr:colOff>962025</xdr:colOff>
                    <xdr:row>112</xdr:row>
                    <xdr:rowOff>180975</xdr:rowOff>
                  </to>
                </anchor>
              </controlPr>
            </control>
          </mc:Choice>
        </mc:AlternateContent>
        <mc:AlternateContent xmlns:mc="http://schemas.openxmlformats.org/markup-compatibility/2006">
          <mc:Choice Requires="x14">
            <control shapeId="12574" r:id="rId172" name="Scroll Bar 286">
              <controlPr defaultSize="0" autoPict="0">
                <anchor moveWithCells="1">
                  <from>
                    <xdr:col>7</xdr:col>
                    <xdr:colOff>28575</xdr:colOff>
                    <xdr:row>119</xdr:row>
                    <xdr:rowOff>9525</xdr:rowOff>
                  </from>
                  <to>
                    <xdr:col>8</xdr:col>
                    <xdr:colOff>9525</xdr:colOff>
                    <xdr:row>119</xdr:row>
                    <xdr:rowOff>180975</xdr:rowOff>
                  </to>
                </anchor>
              </controlPr>
            </control>
          </mc:Choice>
        </mc:AlternateContent>
        <mc:AlternateContent xmlns:mc="http://schemas.openxmlformats.org/markup-compatibility/2006">
          <mc:Choice Requires="x14">
            <control shapeId="12575" r:id="rId173" name="Scroll Bar 287">
              <controlPr defaultSize="0" autoPict="0">
                <anchor moveWithCells="1">
                  <from>
                    <xdr:col>7</xdr:col>
                    <xdr:colOff>28575</xdr:colOff>
                    <xdr:row>120</xdr:row>
                    <xdr:rowOff>9525</xdr:rowOff>
                  </from>
                  <to>
                    <xdr:col>8</xdr:col>
                    <xdr:colOff>9525</xdr:colOff>
                    <xdr:row>120</xdr:row>
                    <xdr:rowOff>180975</xdr:rowOff>
                  </to>
                </anchor>
              </controlPr>
            </control>
          </mc:Choice>
        </mc:AlternateContent>
        <mc:AlternateContent xmlns:mc="http://schemas.openxmlformats.org/markup-compatibility/2006">
          <mc:Choice Requires="x14">
            <control shapeId="12576" r:id="rId174" name="Scroll Bar 288">
              <controlPr defaultSize="0" autoPict="0">
                <anchor moveWithCells="1">
                  <from>
                    <xdr:col>8</xdr:col>
                    <xdr:colOff>9525</xdr:colOff>
                    <xdr:row>119</xdr:row>
                    <xdr:rowOff>9525</xdr:rowOff>
                  </from>
                  <to>
                    <xdr:col>8</xdr:col>
                    <xdr:colOff>962025</xdr:colOff>
                    <xdr:row>119</xdr:row>
                    <xdr:rowOff>180975</xdr:rowOff>
                  </to>
                </anchor>
              </controlPr>
            </control>
          </mc:Choice>
        </mc:AlternateContent>
        <mc:AlternateContent xmlns:mc="http://schemas.openxmlformats.org/markup-compatibility/2006">
          <mc:Choice Requires="x14">
            <control shapeId="12577" r:id="rId175" name="Scroll Bar 289">
              <controlPr defaultSize="0" autoPict="0">
                <anchor moveWithCells="1">
                  <from>
                    <xdr:col>8</xdr:col>
                    <xdr:colOff>9525</xdr:colOff>
                    <xdr:row>120</xdr:row>
                    <xdr:rowOff>9525</xdr:rowOff>
                  </from>
                  <to>
                    <xdr:col>8</xdr:col>
                    <xdr:colOff>962025</xdr:colOff>
                    <xdr:row>120</xdr:row>
                    <xdr:rowOff>180975</xdr:rowOff>
                  </to>
                </anchor>
              </controlPr>
            </control>
          </mc:Choice>
        </mc:AlternateContent>
        <mc:AlternateContent xmlns:mc="http://schemas.openxmlformats.org/markup-compatibility/2006">
          <mc:Choice Requires="x14">
            <control shapeId="12578" r:id="rId176" name="Scroll Bar 290">
              <controlPr defaultSize="0" autoPict="0">
                <anchor moveWithCells="1">
                  <from>
                    <xdr:col>7</xdr:col>
                    <xdr:colOff>28575</xdr:colOff>
                    <xdr:row>64</xdr:row>
                    <xdr:rowOff>9525</xdr:rowOff>
                  </from>
                  <to>
                    <xdr:col>8</xdr:col>
                    <xdr:colOff>9525</xdr:colOff>
                    <xdr:row>64</xdr:row>
                    <xdr:rowOff>180975</xdr:rowOff>
                  </to>
                </anchor>
              </controlPr>
            </control>
          </mc:Choice>
        </mc:AlternateContent>
        <mc:AlternateContent xmlns:mc="http://schemas.openxmlformats.org/markup-compatibility/2006">
          <mc:Choice Requires="x14">
            <control shapeId="12579" r:id="rId177" name="Scroll Bar 291">
              <controlPr defaultSize="0" autoPict="0">
                <anchor moveWithCells="1">
                  <from>
                    <xdr:col>7</xdr:col>
                    <xdr:colOff>28575</xdr:colOff>
                    <xdr:row>65</xdr:row>
                    <xdr:rowOff>9525</xdr:rowOff>
                  </from>
                  <to>
                    <xdr:col>8</xdr:col>
                    <xdr:colOff>9525</xdr:colOff>
                    <xdr:row>65</xdr:row>
                    <xdr:rowOff>180975</xdr:rowOff>
                  </to>
                </anchor>
              </controlPr>
            </control>
          </mc:Choice>
        </mc:AlternateContent>
        <mc:AlternateContent xmlns:mc="http://schemas.openxmlformats.org/markup-compatibility/2006">
          <mc:Choice Requires="x14">
            <control shapeId="12580" r:id="rId178" name="Scroll Bar 292">
              <controlPr defaultSize="0" autoPict="0">
                <anchor moveWithCells="1">
                  <from>
                    <xdr:col>8</xdr:col>
                    <xdr:colOff>9525</xdr:colOff>
                    <xdr:row>64</xdr:row>
                    <xdr:rowOff>9525</xdr:rowOff>
                  </from>
                  <to>
                    <xdr:col>8</xdr:col>
                    <xdr:colOff>962025</xdr:colOff>
                    <xdr:row>64</xdr:row>
                    <xdr:rowOff>180975</xdr:rowOff>
                  </to>
                </anchor>
              </controlPr>
            </control>
          </mc:Choice>
        </mc:AlternateContent>
        <mc:AlternateContent xmlns:mc="http://schemas.openxmlformats.org/markup-compatibility/2006">
          <mc:Choice Requires="x14">
            <control shapeId="12581" r:id="rId179" name="Scroll Bar 293">
              <controlPr defaultSize="0" autoPict="0">
                <anchor moveWithCells="1">
                  <from>
                    <xdr:col>8</xdr:col>
                    <xdr:colOff>9525</xdr:colOff>
                    <xdr:row>65</xdr:row>
                    <xdr:rowOff>9525</xdr:rowOff>
                  </from>
                  <to>
                    <xdr:col>8</xdr:col>
                    <xdr:colOff>962025</xdr:colOff>
                    <xdr:row>65</xdr:row>
                    <xdr:rowOff>180975</xdr:rowOff>
                  </to>
                </anchor>
              </controlPr>
            </control>
          </mc:Choice>
        </mc:AlternateContent>
        <mc:AlternateContent xmlns:mc="http://schemas.openxmlformats.org/markup-compatibility/2006">
          <mc:Choice Requires="x14">
            <control shapeId="12582" r:id="rId180" name="Scroll Bar 294">
              <controlPr defaultSize="0" autoPict="0">
                <anchor moveWithCells="1">
                  <from>
                    <xdr:col>7</xdr:col>
                    <xdr:colOff>28575</xdr:colOff>
                    <xdr:row>66</xdr:row>
                    <xdr:rowOff>9525</xdr:rowOff>
                  </from>
                  <to>
                    <xdr:col>8</xdr:col>
                    <xdr:colOff>9525</xdr:colOff>
                    <xdr:row>66</xdr:row>
                    <xdr:rowOff>180975</xdr:rowOff>
                  </to>
                </anchor>
              </controlPr>
            </control>
          </mc:Choice>
        </mc:AlternateContent>
        <mc:AlternateContent xmlns:mc="http://schemas.openxmlformats.org/markup-compatibility/2006">
          <mc:Choice Requires="x14">
            <control shapeId="12583" r:id="rId181" name="Scroll Bar 295">
              <controlPr defaultSize="0" autoPict="0">
                <anchor moveWithCells="1">
                  <from>
                    <xdr:col>7</xdr:col>
                    <xdr:colOff>28575</xdr:colOff>
                    <xdr:row>67</xdr:row>
                    <xdr:rowOff>9525</xdr:rowOff>
                  </from>
                  <to>
                    <xdr:col>8</xdr:col>
                    <xdr:colOff>9525</xdr:colOff>
                    <xdr:row>67</xdr:row>
                    <xdr:rowOff>180975</xdr:rowOff>
                  </to>
                </anchor>
              </controlPr>
            </control>
          </mc:Choice>
        </mc:AlternateContent>
        <mc:AlternateContent xmlns:mc="http://schemas.openxmlformats.org/markup-compatibility/2006">
          <mc:Choice Requires="x14">
            <control shapeId="12584" r:id="rId182" name="Scroll Bar 296">
              <controlPr defaultSize="0" autoPict="0">
                <anchor moveWithCells="1">
                  <from>
                    <xdr:col>8</xdr:col>
                    <xdr:colOff>9525</xdr:colOff>
                    <xdr:row>66</xdr:row>
                    <xdr:rowOff>9525</xdr:rowOff>
                  </from>
                  <to>
                    <xdr:col>8</xdr:col>
                    <xdr:colOff>962025</xdr:colOff>
                    <xdr:row>66</xdr:row>
                    <xdr:rowOff>180975</xdr:rowOff>
                  </to>
                </anchor>
              </controlPr>
            </control>
          </mc:Choice>
        </mc:AlternateContent>
        <mc:AlternateContent xmlns:mc="http://schemas.openxmlformats.org/markup-compatibility/2006">
          <mc:Choice Requires="x14">
            <control shapeId="12585" r:id="rId183" name="Scroll Bar 297">
              <controlPr defaultSize="0" autoPict="0">
                <anchor moveWithCells="1">
                  <from>
                    <xdr:col>8</xdr:col>
                    <xdr:colOff>9525</xdr:colOff>
                    <xdr:row>67</xdr:row>
                    <xdr:rowOff>9525</xdr:rowOff>
                  </from>
                  <to>
                    <xdr:col>8</xdr:col>
                    <xdr:colOff>962025</xdr:colOff>
                    <xdr:row>67</xdr:row>
                    <xdr:rowOff>180975</xdr:rowOff>
                  </to>
                </anchor>
              </controlPr>
            </control>
          </mc:Choice>
        </mc:AlternateContent>
        <mc:AlternateContent xmlns:mc="http://schemas.openxmlformats.org/markup-compatibility/2006">
          <mc:Choice Requires="x14">
            <control shapeId="12586" r:id="rId184" name="Scroll Bar 298">
              <controlPr defaultSize="0" autoPict="0">
                <anchor moveWithCells="1">
                  <from>
                    <xdr:col>7</xdr:col>
                    <xdr:colOff>28575</xdr:colOff>
                    <xdr:row>99</xdr:row>
                    <xdr:rowOff>9525</xdr:rowOff>
                  </from>
                  <to>
                    <xdr:col>8</xdr:col>
                    <xdr:colOff>9525</xdr:colOff>
                    <xdr:row>99</xdr:row>
                    <xdr:rowOff>180975</xdr:rowOff>
                  </to>
                </anchor>
              </controlPr>
            </control>
          </mc:Choice>
        </mc:AlternateContent>
        <mc:AlternateContent xmlns:mc="http://schemas.openxmlformats.org/markup-compatibility/2006">
          <mc:Choice Requires="x14">
            <control shapeId="12587" r:id="rId185" name="Scroll Bar 299">
              <controlPr defaultSize="0" autoPict="0">
                <anchor moveWithCells="1">
                  <from>
                    <xdr:col>7</xdr:col>
                    <xdr:colOff>28575</xdr:colOff>
                    <xdr:row>100</xdr:row>
                    <xdr:rowOff>9525</xdr:rowOff>
                  </from>
                  <to>
                    <xdr:col>8</xdr:col>
                    <xdr:colOff>9525</xdr:colOff>
                    <xdr:row>100</xdr:row>
                    <xdr:rowOff>180975</xdr:rowOff>
                  </to>
                </anchor>
              </controlPr>
            </control>
          </mc:Choice>
        </mc:AlternateContent>
        <mc:AlternateContent xmlns:mc="http://schemas.openxmlformats.org/markup-compatibility/2006">
          <mc:Choice Requires="x14">
            <control shapeId="12588" r:id="rId186" name="Scroll Bar 300">
              <controlPr defaultSize="0" autoPict="0">
                <anchor moveWithCells="1">
                  <from>
                    <xdr:col>8</xdr:col>
                    <xdr:colOff>9525</xdr:colOff>
                    <xdr:row>99</xdr:row>
                    <xdr:rowOff>9525</xdr:rowOff>
                  </from>
                  <to>
                    <xdr:col>8</xdr:col>
                    <xdr:colOff>962025</xdr:colOff>
                    <xdr:row>99</xdr:row>
                    <xdr:rowOff>180975</xdr:rowOff>
                  </to>
                </anchor>
              </controlPr>
            </control>
          </mc:Choice>
        </mc:AlternateContent>
        <mc:AlternateContent xmlns:mc="http://schemas.openxmlformats.org/markup-compatibility/2006">
          <mc:Choice Requires="x14">
            <control shapeId="12589" r:id="rId187" name="Scroll Bar 301">
              <controlPr defaultSize="0" autoPict="0">
                <anchor moveWithCells="1">
                  <from>
                    <xdr:col>8</xdr:col>
                    <xdr:colOff>9525</xdr:colOff>
                    <xdr:row>100</xdr:row>
                    <xdr:rowOff>9525</xdr:rowOff>
                  </from>
                  <to>
                    <xdr:col>8</xdr:col>
                    <xdr:colOff>962025</xdr:colOff>
                    <xdr:row>100</xdr:row>
                    <xdr:rowOff>180975</xdr:rowOff>
                  </to>
                </anchor>
              </controlPr>
            </control>
          </mc:Choice>
        </mc:AlternateContent>
        <mc:AlternateContent xmlns:mc="http://schemas.openxmlformats.org/markup-compatibility/2006">
          <mc:Choice Requires="x14">
            <control shapeId="12590" r:id="rId188" name="Scroll Bar 302">
              <controlPr defaultSize="0" autoPict="0">
                <anchor moveWithCells="1">
                  <from>
                    <xdr:col>7</xdr:col>
                    <xdr:colOff>28575</xdr:colOff>
                    <xdr:row>17</xdr:row>
                    <xdr:rowOff>9525</xdr:rowOff>
                  </from>
                  <to>
                    <xdr:col>8</xdr:col>
                    <xdr:colOff>9525</xdr:colOff>
                    <xdr:row>17</xdr:row>
                    <xdr:rowOff>180975</xdr:rowOff>
                  </to>
                </anchor>
              </controlPr>
            </control>
          </mc:Choice>
        </mc:AlternateContent>
        <mc:AlternateContent xmlns:mc="http://schemas.openxmlformats.org/markup-compatibility/2006">
          <mc:Choice Requires="x14">
            <control shapeId="12591" r:id="rId189" name="Scroll Bar 303">
              <controlPr defaultSize="0" autoPict="0">
                <anchor moveWithCells="1">
                  <from>
                    <xdr:col>8</xdr:col>
                    <xdr:colOff>9525</xdr:colOff>
                    <xdr:row>17</xdr:row>
                    <xdr:rowOff>9525</xdr:rowOff>
                  </from>
                  <to>
                    <xdr:col>8</xdr:col>
                    <xdr:colOff>962025</xdr:colOff>
                    <xdr:row>17</xdr:row>
                    <xdr:rowOff>180975</xdr:rowOff>
                  </to>
                </anchor>
              </controlPr>
            </control>
          </mc:Choice>
        </mc:AlternateContent>
        <mc:AlternateContent xmlns:mc="http://schemas.openxmlformats.org/markup-compatibility/2006">
          <mc:Choice Requires="x14">
            <control shapeId="12592" r:id="rId190" name="Scroll Bar 304">
              <controlPr defaultSize="0" autoPict="0">
                <anchor moveWithCells="1">
                  <from>
                    <xdr:col>7</xdr:col>
                    <xdr:colOff>28575</xdr:colOff>
                    <xdr:row>24</xdr:row>
                    <xdr:rowOff>9525</xdr:rowOff>
                  </from>
                  <to>
                    <xdr:col>8</xdr:col>
                    <xdr:colOff>9525</xdr:colOff>
                    <xdr:row>24</xdr:row>
                    <xdr:rowOff>180975</xdr:rowOff>
                  </to>
                </anchor>
              </controlPr>
            </control>
          </mc:Choice>
        </mc:AlternateContent>
        <mc:AlternateContent xmlns:mc="http://schemas.openxmlformats.org/markup-compatibility/2006">
          <mc:Choice Requires="x14">
            <control shapeId="12593" r:id="rId191" name="Scroll Bar 305">
              <controlPr defaultSize="0" autoPict="0">
                <anchor moveWithCells="1">
                  <from>
                    <xdr:col>8</xdr:col>
                    <xdr:colOff>9525</xdr:colOff>
                    <xdr:row>24</xdr:row>
                    <xdr:rowOff>9525</xdr:rowOff>
                  </from>
                  <to>
                    <xdr:col>8</xdr:col>
                    <xdr:colOff>962025</xdr:colOff>
                    <xdr:row>24</xdr:row>
                    <xdr:rowOff>180975</xdr:rowOff>
                  </to>
                </anchor>
              </controlPr>
            </control>
          </mc:Choice>
        </mc:AlternateContent>
        <mc:AlternateContent xmlns:mc="http://schemas.openxmlformats.org/markup-compatibility/2006">
          <mc:Choice Requires="x14">
            <control shapeId="12594" r:id="rId192" name="Scroll Bar 306">
              <controlPr defaultSize="0" autoPict="0">
                <anchor moveWithCells="1">
                  <from>
                    <xdr:col>8</xdr:col>
                    <xdr:colOff>9525</xdr:colOff>
                    <xdr:row>113</xdr:row>
                    <xdr:rowOff>9525</xdr:rowOff>
                  </from>
                  <to>
                    <xdr:col>8</xdr:col>
                    <xdr:colOff>962025</xdr:colOff>
                    <xdr:row>113</xdr:row>
                    <xdr:rowOff>180975</xdr:rowOff>
                  </to>
                </anchor>
              </controlPr>
            </control>
          </mc:Choice>
        </mc:AlternateContent>
        <mc:AlternateContent xmlns:mc="http://schemas.openxmlformats.org/markup-compatibility/2006">
          <mc:Choice Requires="x14">
            <control shapeId="12595" r:id="rId193" name="Scroll Bar 307">
              <controlPr defaultSize="0" autoPict="0">
                <anchor moveWithCells="1">
                  <from>
                    <xdr:col>8</xdr:col>
                    <xdr:colOff>9525</xdr:colOff>
                    <xdr:row>115</xdr:row>
                    <xdr:rowOff>9525</xdr:rowOff>
                  </from>
                  <to>
                    <xdr:col>8</xdr:col>
                    <xdr:colOff>962025</xdr:colOff>
                    <xdr:row>115</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P76"/>
  <sheetViews>
    <sheetView topLeftCell="D1" zoomScale="85" zoomScaleNormal="85" workbookViewId="0">
      <selection activeCell="F16" sqref="F16"/>
    </sheetView>
  </sheetViews>
  <sheetFormatPr defaultRowHeight="15" x14ac:dyDescent="0.25"/>
  <cols>
    <col min="1" max="1" width="3.5703125" customWidth="1"/>
    <col min="2" max="2" width="67.7109375" customWidth="1"/>
    <col min="3" max="3" width="10" customWidth="1"/>
    <col min="4" max="4" width="43" customWidth="1"/>
    <col min="5" max="5" width="41.85546875" customWidth="1"/>
    <col min="6" max="6" width="43.140625" customWidth="1"/>
    <col min="7" max="7" width="51.5703125" style="1" customWidth="1"/>
    <col min="8" max="8" width="23.5703125" customWidth="1"/>
    <col min="9" max="9" width="21.140625" customWidth="1"/>
    <col min="10" max="10" width="18.42578125" customWidth="1"/>
    <col min="11" max="11" width="72.140625" customWidth="1"/>
    <col min="12" max="12" width="27.140625" customWidth="1"/>
    <col min="13" max="13" width="31.7109375" customWidth="1"/>
    <col min="14" max="14" width="30" customWidth="1"/>
    <col min="15" max="16" width="22" style="1" customWidth="1"/>
    <col min="17" max="17" width="31.140625" customWidth="1"/>
    <col min="18" max="18" width="30.5703125" customWidth="1"/>
    <col min="19" max="19" width="27.5703125" customWidth="1"/>
  </cols>
  <sheetData>
    <row r="1" spans="1:16" ht="28.5" customHeight="1" x14ac:dyDescent="0.25">
      <c r="A1" s="37"/>
      <c r="B1" s="2"/>
      <c r="C1" s="2"/>
      <c r="D1" s="38" t="s">
        <v>139</v>
      </c>
      <c r="E1" s="38" t="s">
        <v>140</v>
      </c>
      <c r="F1" s="38" t="s">
        <v>141</v>
      </c>
      <c r="G1" s="2"/>
    </row>
    <row r="2" spans="1:16" s="8" customFormat="1" ht="30" x14ac:dyDescent="0.25">
      <c r="A2" s="3" t="s">
        <v>61</v>
      </c>
      <c r="B2" s="4"/>
      <c r="C2" s="3" t="s">
        <v>102</v>
      </c>
      <c r="D2" s="39"/>
      <c r="E2" s="39"/>
      <c r="F2" s="39"/>
      <c r="G2" s="40" t="s">
        <v>142</v>
      </c>
      <c r="H2" s="41" t="s">
        <v>143</v>
      </c>
      <c r="I2" s="42" t="s">
        <v>144</v>
      </c>
      <c r="J2" s="42" t="s">
        <v>145</v>
      </c>
      <c r="K2" s="42" t="s">
        <v>146</v>
      </c>
      <c r="L2" s="5"/>
      <c r="M2" s="6"/>
      <c r="N2" s="6"/>
      <c r="O2" s="7"/>
      <c r="P2" s="7"/>
    </row>
    <row r="3" spans="1:16" s="8" customFormat="1" x14ac:dyDescent="0.25">
      <c r="A3" s="9" t="s">
        <v>69</v>
      </c>
      <c r="B3" s="9"/>
      <c r="C3" s="9" t="s">
        <v>73</v>
      </c>
      <c r="D3" s="25"/>
      <c r="E3" s="25"/>
      <c r="F3" s="25"/>
      <c r="G3" s="43"/>
      <c r="H3" s="44"/>
      <c r="I3" s="45"/>
      <c r="J3" s="45"/>
      <c r="K3" s="45"/>
      <c r="L3" s="5"/>
      <c r="M3" s="6"/>
      <c r="N3" s="6"/>
      <c r="O3" s="7"/>
      <c r="P3" s="7"/>
    </row>
    <row r="4" spans="1:16" s="8" customFormat="1" x14ac:dyDescent="0.25">
      <c r="A4" s="9"/>
      <c r="B4" s="9" t="s">
        <v>72</v>
      </c>
      <c r="C4" s="9" t="s">
        <v>116</v>
      </c>
      <c r="D4" s="227" t="s">
        <v>392</v>
      </c>
      <c r="E4" s="26"/>
      <c r="F4" s="26"/>
      <c r="G4" s="43"/>
      <c r="H4" s="43" t="s">
        <v>147</v>
      </c>
      <c r="I4" s="43" t="s">
        <v>148</v>
      </c>
      <c r="J4" s="43" t="s">
        <v>149</v>
      </c>
      <c r="K4" s="46" t="s">
        <v>150</v>
      </c>
      <c r="L4" s="7"/>
      <c r="M4" s="7"/>
      <c r="N4" s="7"/>
    </row>
    <row r="5" spans="1:16" s="8" customFormat="1" x14ac:dyDescent="0.25">
      <c r="A5" s="9"/>
      <c r="B5" s="9" t="s">
        <v>71</v>
      </c>
      <c r="C5" s="9" t="s">
        <v>117</v>
      </c>
      <c r="D5" s="26"/>
      <c r="E5" s="26"/>
      <c r="F5" s="26"/>
      <c r="G5" s="43"/>
      <c r="H5" s="43" t="s">
        <v>147</v>
      </c>
      <c r="I5" s="43" t="s">
        <v>148</v>
      </c>
      <c r="J5" s="43" t="s">
        <v>149</v>
      </c>
      <c r="K5" s="46" t="s">
        <v>150</v>
      </c>
      <c r="L5" s="7"/>
      <c r="M5" s="7"/>
      <c r="N5" s="7"/>
    </row>
    <row r="6" spans="1:16" s="8" customFormat="1" x14ac:dyDescent="0.25">
      <c r="A6" s="9"/>
      <c r="B6" s="9" t="s">
        <v>70</v>
      </c>
      <c r="C6" s="9" t="s">
        <v>118</v>
      </c>
      <c r="D6" s="226"/>
      <c r="E6" s="226"/>
      <c r="F6" s="26"/>
      <c r="G6" s="43"/>
      <c r="H6" s="43" t="s">
        <v>147</v>
      </c>
      <c r="I6" s="43" t="s">
        <v>148</v>
      </c>
      <c r="J6" s="43" t="s">
        <v>149</v>
      </c>
      <c r="K6" s="46" t="s">
        <v>150</v>
      </c>
      <c r="L6" s="5"/>
      <c r="M6" s="6"/>
      <c r="N6" s="6"/>
      <c r="O6" s="7"/>
      <c r="P6" s="7"/>
    </row>
    <row r="7" spans="1:16" s="8" customFormat="1" x14ac:dyDescent="0.25">
      <c r="A7" s="9"/>
      <c r="B7" s="9" t="s">
        <v>380</v>
      </c>
      <c r="C7" s="9" t="s">
        <v>119</v>
      </c>
      <c r="D7" s="227" t="s">
        <v>384</v>
      </c>
      <c r="E7" s="1096" t="s">
        <v>811</v>
      </c>
      <c r="F7" s="1094" t="s">
        <v>812</v>
      </c>
      <c r="G7" s="1099" t="s">
        <v>573</v>
      </c>
      <c r="H7" s="43"/>
      <c r="I7" s="43"/>
      <c r="J7" s="43"/>
      <c r="K7" s="46"/>
      <c r="L7" s="5"/>
      <c r="M7" s="6"/>
      <c r="N7" s="6"/>
      <c r="O7" s="7"/>
      <c r="P7" s="7"/>
    </row>
    <row r="8" spans="1:16" s="8" customFormat="1" ht="24" x14ac:dyDescent="0.25">
      <c r="A8" s="9" t="s">
        <v>80</v>
      </c>
      <c r="B8" s="9"/>
      <c r="C8" s="9" t="s">
        <v>74</v>
      </c>
      <c r="D8" s="227" t="s">
        <v>390</v>
      </c>
      <c r="E8" s="1095"/>
      <c r="F8" s="1094"/>
      <c r="G8" s="1098"/>
      <c r="H8" s="43"/>
      <c r="I8" s="43"/>
      <c r="J8" s="43"/>
      <c r="K8" s="46"/>
      <c r="L8" s="5"/>
      <c r="M8" s="6"/>
      <c r="N8" s="6"/>
      <c r="O8" s="7"/>
      <c r="P8" s="7"/>
    </row>
    <row r="9" spans="1:16" s="8" customFormat="1" x14ac:dyDescent="0.25">
      <c r="A9" s="9"/>
      <c r="B9" s="9" t="s">
        <v>387</v>
      </c>
      <c r="C9" s="9" t="s">
        <v>120</v>
      </c>
      <c r="D9" s="227" t="s">
        <v>388</v>
      </c>
      <c r="E9" s="1097" t="s">
        <v>576</v>
      </c>
      <c r="F9" s="1094" t="s">
        <v>578</v>
      </c>
      <c r="G9" s="1100" t="s">
        <v>574</v>
      </c>
      <c r="H9" s="43"/>
      <c r="I9" s="43"/>
      <c r="J9" s="43"/>
      <c r="K9" s="46" t="s">
        <v>151</v>
      </c>
      <c r="L9" s="5"/>
      <c r="M9" s="6"/>
      <c r="N9" s="6"/>
      <c r="O9" s="7"/>
      <c r="P9" s="7"/>
    </row>
    <row r="10" spans="1:16" s="8" customFormat="1" x14ac:dyDescent="0.25">
      <c r="A10" s="9" t="s">
        <v>81</v>
      </c>
      <c r="B10" s="9"/>
      <c r="C10" s="9" t="s">
        <v>75</v>
      </c>
      <c r="D10" s="227"/>
      <c r="E10" s="227"/>
      <c r="F10" s="26"/>
      <c r="G10" s="43"/>
      <c r="H10" s="43"/>
      <c r="I10" s="43"/>
      <c r="J10" s="43"/>
      <c r="K10" s="46"/>
      <c r="L10" s="5"/>
      <c r="M10" s="6"/>
      <c r="N10" s="6"/>
      <c r="O10" s="7"/>
      <c r="P10" s="7"/>
    </row>
    <row r="11" spans="1:16" s="8" customFormat="1" x14ac:dyDescent="0.25">
      <c r="A11" s="9"/>
      <c r="B11" s="9" t="s">
        <v>90</v>
      </c>
      <c r="C11" s="9" t="s">
        <v>121</v>
      </c>
      <c r="D11" s="227" t="s">
        <v>391</v>
      </c>
      <c r="E11" s="227"/>
      <c r="F11" s="26"/>
      <c r="G11" s="43"/>
      <c r="H11" s="9"/>
      <c r="I11" s="43" t="s">
        <v>152</v>
      </c>
      <c r="J11" s="43" t="s">
        <v>147</v>
      </c>
      <c r="K11" s="46" t="s">
        <v>148</v>
      </c>
      <c r="L11" s="7"/>
      <c r="M11" s="7"/>
      <c r="N11" s="7"/>
    </row>
    <row r="12" spans="1:16" s="8" customFormat="1" x14ac:dyDescent="0.25">
      <c r="A12" s="9"/>
      <c r="B12" s="9" t="s">
        <v>91</v>
      </c>
      <c r="C12" s="9" t="s">
        <v>122</v>
      </c>
      <c r="D12" s="227"/>
      <c r="E12" s="227"/>
      <c r="F12" s="26"/>
      <c r="G12" s="43"/>
      <c r="H12" s="9"/>
      <c r="I12" s="43" t="s">
        <v>154</v>
      </c>
      <c r="J12" s="43" t="s">
        <v>147</v>
      </c>
      <c r="K12" s="46" t="s">
        <v>148</v>
      </c>
      <c r="L12" s="7"/>
      <c r="M12" s="7"/>
      <c r="N12" s="7"/>
    </row>
    <row r="13" spans="1:16" s="8" customFormat="1" x14ac:dyDescent="0.25">
      <c r="A13" s="9"/>
      <c r="B13" s="9" t="s">
        <v>92</v>
      </c>
      <c r="C13" s="9" t="s">
        <v>123</v>
      </c>
      <c r="D13" s="227"/>
      <c r="E13" s="227"/>
      <c r="F13" s="26"/>
      <c r="G13" s="43"/>
      <c r="H13" s="9"/>
      <c r="I13" s="43" t="s">
        <v>155</v>
      </c>
      <c r="J13" s="43" t="s">
        <v>147</v>
      </c>
      <c r="K13" s="46" t="s">
        <v>148</v>
      </c>
      <c r="L13" s="7"/>
      <c r="M13" s="7"/>
      <c r="N13" s="7"/>
    </row>
    <row r="14" spans="1:16" s="8" customFormat="1" x14ac:dyDescent="0.25">
      <c r="A14" s="9" t="s">
        <v>64</v>
      </c>
      <c r="B14" s="9"/>
      <c r="C14" s="9" t="s">
        <v>76</v>
      </c>
      <c r="D14" s="227"/>
      <c r="E14" s="227"/>
      <c r="F14" s="26"/>
      <c r="G14" s="43"/>
      <c r="H14" s="43" t="s">
        <v>147</v>
      </c>
      <c r="I14" s="43" t="s">
        <v>148</v>
      </c>
      <c r="J14" s="43" t="s">
        <v>149</v>
      </c>
      <c r="K14" s="46" t="s">
        <v>150</v>
      </c>
      <c r="L14" s="7"/>
      <c r="M14" s="7"/>
      <c r="N14" s="7"/>
    </row>
    <row r="15" spans="1:16" s="8" customFormat="1" x14ac:dyDescent="0.25">
      <c r="A15" s="9"/>
      <c r="B15" s="9" t="s">
        <v>65</v>
      </c>
      <c r="C15" s="9" t="s">
        <v>124</v>
      </c>
      <c r="D15" s="227" t="s">
        <v>385</v>
      </c>
      <c r="E15" s="227"/>
      <c r="F15" s="26"/>
      <c r="G15" s="43"/>
      <c r="H15" s="43" t="s">
        <v>147</v>
      </c>
      <c r="I15" s="43" t="s">
        <v>148</v>
      </c>
      <c r="J15" s="43" t="s">
        <v>149</v>
      </c>
      <c r="K15" s="46" t="s">
        <v>150</v>
      </c>
      <c r="L15" s="7"/>
      <c r="M15" s="7"/>
      <c r="N15" s="7"/>
    </row>
    <row r="16" spans="1:16" s="8" customFormat="1" x14ac:dyDescent="0.25">
      <c r="A16" s="9"/>
      <c r="B16" s="9" t="s">
        <v>66</v>
      </c>
      <c r="C16" s="9" t="s">
        <v>125</v>
      </c>
      <c r="D16" s="227"/>
      <c r="E16" s="227"/>
      <c r="F16" s="26"/>
      <c r="G16" s="43" t="s">
        <v>157</v>
      </c>
      <c r="H16" s="43" t="s">
        <v>147</v>
      </c>
      <c r="I16" s="43" t="s">
        <v>148</v>
      </c>
      <c r="J16" s="43" t="s">
        <v>149</v>
      </c>
      <c r="K16" s="46"/>
      <c r="L16" s="7"/>
      <c r="M16" s="7"/>
      <c r="N16" s="7"/>
    </row>
    <row r="17" spans="1:14" s="8" customFormat="1" x14ac:dyDescent="0.25">
      <c r="A17" s="9"/>
      <c r="B17" s="9" t="s">
        <v>67</v>
      </c>
      <c r="C17" s="9" t="s">
        <v>126</v>
      </c>
      <c r="D17" s="227"/>
      <c r="E17" s="227"/>
      <c r="F17" s="26"/>
      <c r="G17" s="43" t="s">
        <v>159</v>
      </c>
      <c r="H17" s="43" t="s">
        <v>149</v>
      </c>
      <c r="I17" s="43" t="s">
        <v>160</v>
      </c>
      <c r="J17" s="43" t="s">
        <v>149</v>
      </c>
      <c r="K17" s="46" t="s">
        <v>161</v>
      </c>
      <c r="L17" s="7"/>
      <c r="M17" s="7"/>
      <c r="N17" s="7"/>
    </row>
    <row r="18" spans="1:14" s="8" customFormat="1" x14ac:dyDescent="0.25">
      <c r="A18" s="9"/>
      <c r="B18" s="9" t="s">
        <v>162</v>
      </c>
      <c r="C18" s="9" t="s">
        <v>127</v>
      </c>
      <c r="D18" s="227"/>
      <c r="E18" s="227"/>
      <c r="F18" s="26"/>
      <c r="G18" s="43" t="s">
        <v>164</v>
      </c>
      <c r="H18" s="43" t="s">
        <v>147</v>
      </c>
      <c r="I18" s="43" t="s">
        <v>148</v>
      </c>
      <c r="J18" s="43" t="s">
        <v>149</v>
      </c>
      <c r="K18" s="46" t="s">
        <v>165</v>
      </c>
      <c r="L18" s="7"/>
      <c r="M18" s="7"/>
      <c r="N18" s="7"/>
    </row>
    <row r="19" spans="1:14" s="8" customFormat="1" x14ac:dyDescent="0.25">
      <c r="A19" s="9"/>
      <c r="B19" s="9" t="s">
        <v>82</v>
      </c>
      <c r="C19" s="9" t="s">
        <v>128</v>
      </c>
      <c r="D19" s="227"/>
      <c r="E19" s="227"/>
      <c r="F19" s="26"/>
      <c r="G19" s="43"/>
      <c r="H19" s="43"/>
      <c r="I19" s="43"/>
      <c r="J19" s="43"/>
      <c r="K19" s="46"/>
      <c r="L19" s="7"/>
      <c r="M19" s="7"/>
      <c r="N19" s="7"/>
    </row>
    <row r="20" spans="1:14" s="8" customFormat="1" x14ac:dyDescent="0.25">
      <c r="A20" s="9"/>
      <c r="B20" s="9" t="s">
        <v>68</v>
      </c>
      <c r="C20" s="9" t="s">
        <v>129</v>
      </c>
      <c r="D20" s="227"/>
      <c r="E20" s="227"/>
      <c r="F20" s="26"/>
      <c r="G20" s="43"/>
      <c r="H20" s="43" t="s">
        <v>147</v>
      </c>
      <c r="I20" s="43" t="s">
        <v>148</v>
      </c>
      <c r="J20" s="43" t="s">
        <v>149</v>
      </c>
      <c r="K20" s="46" t="s">
        <v>166</v>
      </c>
      <c r="L20" s="7"/>
      <c r="M20" s="7"/>
      <c r="N20" s="7"/>
    </row>
    <row r="21" spans="1:14" s="8" customFormat="1" x14ac:dyDescent="0.25">
      <c r="A21" s="9" t="s">
        <v>167</v>
      </c>
      <c r="B21" s="9"/>
      <c r="C21" s="9" t="s">
        <v>168</v>
      </c>
      <c r="D21" s="227"/>
      <c r="E21" s="227"/>
      <c r="F21" s="26"/>
      <c r="G21" s="43"/>
      <c r="H21" s="43"/>
      <c r="I21" s="43"/>
      <c r="J21" s="43"/>
      <c r="K21" s="46"/>
      <c r="L21" s="7"/>
      <c r="M21" s="7"/>
      <c r="N21" s="7"/>
    </row>
    <row r="22" spans="1:14" s="8" customFormat="1" ht="30" customHeight="1" x14ac:dyDescent="0.25">
      <c r="A22" s="10" t="s">
        <v>58</v>
      </c>
      <c r="B22" s="11"/>
      <c r="C22" s="10" t="s">
        <v>169</v>
      </c>
      <c r="D22" s="27"/>
      <c r="E22" s="27"/>
      <c r="F22" s="27"/>
      <c r="G22" s="47"/>
      <c r="H22" s="47"/>
      <c r="I22" s="47"/>
      <c r="J22" s="47"/>
      <c r="K22" s="48"/>
      <c r="L22" s="7"/>
      <c r="M22" s="7"/>
      <c r="N22" s="7"/>
    </row>
    <row r="23" spans="1:14" s="8" customFormat="1" x14ac:dyDescent="0.25">
      <c r="A23" s="12" t="s">
        <v>59</v>
      </c>
      <c r="B23" s="12"/>
      <c r="C23" s="12" t="s">
        <v>170</v>
      </c>
      <c r="D23" s="49"/>
      <c r="E23" s="49"/>
      <c r="F23" s="49"/>
      <c r="G23" s="50"/>
      <c r="H23" s="50" t="s">
        <v>149</v>
      </c>
      <c r="I23" s="50" t="s">
        <v>171</v>
      </c>
      <c r="J23" s="50" t="s">
        <v>149</v>
      </c>
      <c r="K23" s="51" t="s">
        <v>172</v>
      </c>
      <c r="L23" s="7"/>
      <c r="M23" s="7"/>
      <c r="N23" s="7"/>
    </row>
    <row r="24" spans="1:14" s="8" customFormat="1" ht="45" x14ac:dyDescent="0.25">
      <c r="A24" s="12"/>
      <c r="B24" s="12" t="s">
        <v>101</v>
      </c>
      <c r="C24" s="12" t="s">
        <v>173</v>
      </c>
      <c r="D24" s="49"/>
      <c r="E24" s="52" t="s">
        <v>174</v>
      </c>
      <c r="F24" s="52"/>
      <c r="G24" s="50"/>
      <c r="H24" s="50" t="s">
        <v>149</v>
      </c>
      <c r="I24" s="50" t="s">
        <v>175</v>
      </c>
      <c r="J24" s="50" t="s">
        <v>176</v>
      </c>
      <c r="K24" s="51"/>
      <c r="L24" s="7"/>
      <c r="M24" s="7"/>
      <c r="N24" s="7"/>
    </row>
    <row r="25" spans="1:14" s="8" customFormat="1" ht="45" x14ac:dyDescent="0.25">
      <c r="A25" s="12"/>
      <c r="B25" s="12" t="s">
        <v>60</v>
      </c>
      <c r="C25" s="12" t="s">
        <v>177</v>
      </c>
      <c r="D25" s="49" t="s">
        <v>178</v>
      </c>
      <c r="E25" s="52" t="s">
        <v>179</v>
      </c>
      <c r="F25" s="52"/>
      <c r="G25" s="50"/>
      <c r="H25" s="50" t="s">
        <v>41</v>
      </c>
      <c r="I25" s="50" t="s">
        <v>180</v>
      </c>
      <c r="J25" s="50" t="s">
        <v>149</v>
      </c>
      <c r="K25" s="53" t="s">
        <v>181</v>
      </c>
      <c r="L25" s="7"/>
      <c r="M25" s="7"/>
      <c r="N25" s="7"/>
    </row>
    <row r="26" spans="1:14" s="8" customFormat="1" x14ac:dyDescent="0.25">
      <c r="A26" s="12" t="s">
        <v>182</v>
      </c>
      <c r="B26" s="12"/>
      <c r="C26" s="12" t="s">
        <v>183</v>
      </c>
      <c r="D26" s="49"/>
      <c r="E26" s="49"/>
      <c r="F26" s="49"/>
      <c r="G26" s="50"/>
      <c r="H26" s="50"/>
      <c r="I26" s="50"/>
      <c r="J26" s="50"/>
      <c r="K26" s="51"/>
      <c r="L26" s="7"/>
      <c r="M26" s="7"/>
      <c r="N26" s="7"/>
    </row>
    <row r="27" spans="1:14" s="8" customFormat="1" x14ac:dyDescent="0.25">
      <c r="A27" s="12"/>
      <c r="B27" s="12" t="s">
        <v>93</v>
      </c>
      <c r="C27" s="12" t="s">
        <v>184</v>
      </c>
      <c r="D27" s="49"/>
      <c r="E27" s="49" t="s">
        <v>185</v>
      </c>
      <c r="F27" s="49"/>
      <c r="G27" s="50"/>
      <c r="H27" s="50" t="s">
        <v>41</v>
      </c>
      <c r="I27" s="50" t="s">
        <v>186</v>
      </c>
      <c r="J27" s="50" t="s">
        <v>176</v>
      </c>
      <c r="K27" s="51" t="s">
        <v>187</v>
      </c>
      <c r="L27" s="7"/>
      <c r="M27" s="7"/>
      <c r="N27" s="7"/>
    </row>
    <row r="28" spans="1:14" s="8" customFormat="1" x14ac:dyDescent="0.25">
      <c r="A28" s="12"/>
      <c r="B28" s="12" t="s">
        <v>99</v>
      </c>
      <c r="C28" s="12" t="s">
        <v>188</v>
      </c>
      <c r="D28" s="49"/>
      <c r="E28" s="49" t="s">
        <v>189</v>
      </c>
      <c r="F28" s="49"/>
      <c r="G28" s="50"/>
      <c r="H28" s="50" t="s">
        <v>41</v>
      </c>
      <c r="I28" s="50" t="s">
        <v>190</v>
      </c>
      <c r="J28" s="50" t="s">
        <v>176</v>
      </c>
      <c r="K28" s="51"/>
      <c r="L28" s="7"/>
      <c r="M28" s="7"/>
      <c r="N28" s="7"/>
    </row>
    <row r="29" spans="1:14" s="8" customFormat="1" x14ac:dyDescent="0.25">
      <c r="A29" s="12"/>
      <c r="B29" s="12" t="s">
        <v>100</v>
      </c>
      <c r="C29" s="12" t="s">
        <v>191</v>
      </c>
      <c r="D29" s="49"/>
      <c r="E29" s="49" t="s">
        <v>192</v>
      </c>
      <c r="F29" s="49"/>
      <c r="G29" s="50"/>
      <c r="H29" s="50"/>
      <c r="I29" s="50"/>
      <c r="J29" s="50"/>
      <c r="K29" s="51"/>
      <c r="L29" s="7"/>
      <c r="M29" s="7"/>
      <c r="N29" s="7"/>
    </row>
    <row r="30" spans="1:14" s="8" customFormat="1" x14ac:dyDescent="0.25">
      <c r="A30" s="12"/>
      <c r="B30" s="12" t="s">
        <v>193</v>
      </c>
      <c r="C30" s="12" t="s">
        <v>194</v>
      </c>
      <c r="D30" s="49"/>
      <c r="E30" s="49" t="s">
        <v>195</v>
      </c>
      <c r="F30" s="49"/>
      <c r="G30" s="50"/>
      <c r="H30" s="50"/>
      <c r="I30" s="50"/>
      <c r="J30" s="50"/>
      <c r="K30" s="51"/>
      <c r="L30" s="7"/>
      <c r="M30" s="7"/>
      <c r="N30" s="7"/>
    </row>
    <row r="31" spans="1:14" s="8" customFormat="1" x14ac:dyDescent="0.25">
      <c r="A31" s="12" t="s">
        <v>94</v>
      </c>
      <c r="B31" s="12"/>
      <c r="C31" s="12" t="s">
        <v>196</v>
      </c>
      <c r="D31" s="49"/>
      <c r="E31" s="49"/>
      <c r="F31" s="49"/>
      <c r="G31" s="50"/>
      <c r="H31" s="50"/>
      <c r="I31" s="50"/>
      <c r="J31" s="50"/>
      <c r="K31" s="51"/>
      <c r="L31" s="7"/>
      <c r="M31" s="7"/>
      <c r="N31" s="7"/>
    </row>
    <row r="32" spans="1:14" s="8" customFormat="1" x14ac:dyDescent="0.25">
      <c r="A32" s="12"/>
      <c r="B32" s="12" t="s">
        <v>95</v>
      </c>
      <c r="C32" s="12" t="s">
        <v>197</v>
      </c>
      <c r="D32" s="49" t="s">
        <v>198</v>
      </c>
      <c r="E32" s="49"/>
      <c r="F32" s="49"/>
      <c r="G32" s="50"/>
      <c r="H32" s="50" t="s">
        <v>149</v>
      </c>
      <c r="I32" s="50" t="s">
        <v>199</v>
      </c>
      <c r="J32" s="50" t="s">
        <v>147</v>
      </c>
      <c r="K32" s="51"/>
      <c r="L32" s="7"/>
      <c r="M32" s="7"/>
      <c r="N32" s="7"/>
    </row>
    <row r="33" spans="1:14" s="8" customFormat="1" x14ac:dyDescent="0.25">
      <c r="A33" s="12"/>
      <c r="B33" s="12" t="s">
        <v>96</v>
      </c>
      <c r="C33" s="12" t="s">
        <v>200</v>
      </c>
      <c r="D33" s="49" t="s">
        <v>201</v>
      </c>
      <c r="E33" s="49"/>
      <c r="F33" s="49"/>
      <c r="G33" s="50" t="s">
        <v>202</v>
      </c>
      <c r="H33" s="50" t="s">
        <v>149</v>
      </c>
      <c r="I33" s="50" t="s">
        <v>203</v>
      </c>
      <c r="J33" s="50" t="s">
        <v>147</v>
      </c>
      <c r="K33" s="51"/>
      <c r="L33" s="7"/>
      <c r="M33" s="7"/>
      <c r="N33" s="7"/>
    </row>
    <row r="34" spans="1:14" s="8" customFormat="1" x14ac:dyDescent="0.25">
      <c r="A34" s="12" t="s">
        <v>97</v>
      </c>
      <c r="B34" s="12"/>
      <c r="C34" s="12" t="s">
        <v>204</v>
      </c>
      <c r="D34" s="49" t="s">
        <v>205</v>
      </c>
      <c r="E34" s="49" t="s">
        <v>206</v>
      </c>
      <c r="F34" s="49"/>
      <c r="G34" s="50" t="s">
        <v>207</v>
      </c>
      <c r="H34" s="50"/>
      <c r="I34" s="50"/>
      <c r="J34" s="50"/>
      <c r="K34" s="51" t="s">
        <v>208</v>
      </c>
      <c r="L34" s="7"/>
      <c r="M34" s="7"/>
      <c r="N34" s="7"/>
    </row>
    <row r="35" spans="1:14" s="8" customFormat="1" x14ac:dyDescent="0.25">
      <c r="A35" s="12" t="s">
        <v>98</v>
      </c>
      <c r="B35" s="12"/>
      <c r="C35" s="12" t="s">
        <v>209</v>
      </c>
      <c r="D35" s="49" t="s">
        <v>210</v>
      </c>
      <c r="E35" s="49"/>
      <c r="F35" s="49"/>
      <c r="G35" s="50"/>
      <c r="H35" s="50"/>
      <c r="I35" s="50"/>
      <c r="J35" s="50"/>
      <c r="K35" s="51" t="s">
        <v>211</v>
      </c>
      <c r="L35" s="7"/>
      <c r="M35" s="7"/>
      <c r="N35" s="7"/>
    </row>
    <row r="36" spans="1:14" s="8" customFormat="1" x14ac:dyDescent="0.25">
      <c r="A36" s="12" t="s">
        <v>212</v>
      </c>
      <c r="B36" s="12"/>
      <c r="C36" s="12" t="s">
        <v>213</v>
      </c>
      <c r="D36" s="49"/>
      <c r="E36" s="49"/>
      <c r="F36" s="49"/>
      <c r="G36" s="50"/>
      <c r="H36" s="50"/>
      <c r="I36" s="50"/>
      <c r="J36" s="50"/>
      <c r="K36" s="51"/>
      <c r="L36" s="7"/>
      <c r="M36" s="7"/>
      <c r="N36" s="7"/>
    </row>
    <row r="37" spans="1:14" s="8" customFormat="1" ht="30" customHeight="1" x14ac:dyDescent="0.25">
      <c r="A37" s="13" t="s">
        <v>214</v>
      </c>
      <c r="B37" s="14"/>
      <c r="C37" s="13" t="s">
        <v>215</v>
      </c>
      <c r="D37" s="28"/>
      <c r="E37" s="28"/>
      <c r="F37" s="28"/>
      <c r="G37" s="54"/>
      <c r="H37" s="54" t="s">
        <v>149</v>
      </c>
      <c r="I37" s="54" t="s">
        <v>216</v>
      </c>
      <c r="J37" s="54"/>
      <c r="K37" s="55"/>
    </row>
    <row r="38" spans="1:14" s="8" customFormat="1" x14ac:dyDescent="0.25">
      <c r="A38" s="15" t="s">
        <v>360</v>
      </c>
      <c r="B38" s="15"/>
      <c r="C38" s="15" t="s">
        <v>217</v>
      </c>
      <c r="D38" s="56"/>
      <c r="E38" s="56"/>
      <c r="F38" s="56"/>
      <c r="G38" s="57"/>
      <c r="H38" s="15"/>
      <c r="I38" s="57"/>
      <c r="J38" s="57"/>
      <c r="K38" s="58"/>
    </row>
    <row r="39" spans="1:14" s="8" customFormat="1" x14ac:dyDescent="0.25">
      <c r="A39" s="132"/>
      <c r="B39" s="132" t="s">
        <v>285</v>
      </c>
      <c r="C39" s="15" t="s">
        <v>218</v>
      </c>
      <c r="D39" s="56" t="s">
        <v>366</v>
      </c>
      <c r="E39" s="56"/>
      <c r="F39" s="56"/>
      <c r="G39" s="57"/>
      <c r="H39" s="57"/>
      <c r="I39" s="57"/>
      <c r="J39" s="57"/>
      <c r="K39" s="58"/>
      <c r="L39" s="7"/>
      <c r="M39" s="7"/>
      <c r="N39" s="7"/>
    </row>
    <row r="40" spans="1:14" s="8" customFormat="1" x14ac:dyDescent="0.25">
      <c r="A40" s="132"/>
      <c r="B40" s="136" t="s">
        <v>288</v>
      </c>
      <c r="C40" s="15" t="s">
        <v>219</v>
      </c>
      <c r="D40" s="56" t="s">
        <v>367</v>
      </c>
      <c r="E40" s="56"/>
      <c r="F40" s="56"/>
      <c r="G40" s="57"/>
      <c r="H40" s="57"/>
      <c r="I40" s="57"/>
      <c r="J40" s="57"/>
      <c r="K40" s="58"/>
    </row>
    <row r="41" spans="1:14" s="8" customFormat="1" ht="30" x14ac:dyDescent="0.25">
      <c r="A41" s="132"/>
      <c r="B41" s="136" t="s">
        <v>289</v>
      </c>
      <c r="C41" s="15" t="s">
        <v>268</v>
      </c>
      <c r="D41" s="56"/>
      <c r="E41" s="173" t="s">
        <v>362</v>
      </c>
      <c r="F41" s="56"/>
      <c r="G41" s="57"/>
      <c r="H41" s="57"/>
      <c r="I41" s="57"/>
      <c r="J41" s="57"/>
      <c r="K41" s="58"/>
    </row>
    <row r="42" spans="1:14" s="8" customFormat="1" ht="30" x14ac:dyDescent="0.25">
      <c r="A42" s="132"/>
      <c r="B42" s="136" t="s">
        <v>290</v>
      </c>
      <c r="C42" s="15" t="s">
        <v>286</v>
      </c>
      <c r="D42" s="56"/>
      <c r="E42" s="173" t="s">
        <v>363</v>
      </c>
      <c r="F42" s="56"/>
      <c r="G42" s="57"/>
      <c r="H42" s="57"/>
      <c r="I42" s="57"/>
      <c r="J42" s="57"/>
      <c r="K42" s="58"/>
    </row>
    <row r="43" spans="1:14" s="8" customFormat="1" ht="45" x14ac:dyDescent="0.25">
      <c r="A43" s="132"/>
      <c r="B43" s="142" t="s">
        <v>0</v>
      </c>
      <c r="C43" s="15" t="s">
        <v>287</v>
      </c>
      <c r="D43" s="56"/>
      <c r="E43" s="173" t="s">
        <v>364</v>
      </c>
      <c r="F43" s="56"/>
      <c r="G43" s="57"/>
      <c r="H43" s="57"/>
      <c r="I43" s="57"/>
      <c r="J43" s="57"/>
      <c r="K43" s="58"/>
    </row>
    <row r="44" spans="1:14" s="8" customFormat="1" x14ac:dyDescent="0.25">
      <c r="A44" s="132" t="s">
        <v>361</v>
      </c>
      <c r="B44" s="136"/>
      <c r="C44" s="15" t="s">
        <v>220</v>
      </c>
      <c r="D44" s="56"/>
      <c r="E44" s="56"/>
      <c r="F44" s="56"/>
      <c r="G44" s="57"/>
      <c r="H44" s="57"/>
      <c r="I44" s="57"/>
      <c r="J44" s="57"/>
      <c r="K44" s="58"/>
    </row>
    <row r="45" spans="1:14" s="8" customFormat="1" ht="30" x14ac:dyDescent="0.25">
      <c r="A45" s="132"/>
      <c r="B45" s="132" t="s">
        <v>292</v>
      </c>
      <c r="C45" s="15" t="s">
        <v>221</v>
      </c>
      <c r="D45" s="56"/>
      <c r="E45" s="173" t="s">
        <v>368</v>
      </c>
      <c r="F45" s="56"/>
      <c r="G45" s="57"/>
      <c r="H45" s="57"/>
      <c r="I45" s="57"/>
      <c r="J45" s="57"/>
      <c r="K45" s="58"/>
    </row>
    <row r="46" spans="1:14" s="8" customFormat="1" ht="30" x14ac:dyDescent="0.25">
      <c r="A46" s="132"/>
      <c r="B46" s="136" t="s">
        <v>293</v>
      </c>
      <c r="C46" s="15" t="s">
        <v>222</v>
      </c>
      <c r="D46" s="56"/>
      <c r="E46" s="173" t="s">
        <v>369</v>
      </c>
      <c r="F46" s="56"/>
      <c r="G46" s="57"/>
      <c r="H46" s="57"/>
      <c r="I46" s="57"/>
      <c r="J46" s="57"/>
      <c r="K46" s="58"/>
      <c r="L46" s="7"/>
      <c r="M46" s="7"/>
      <c r="N46" s="7"/>
    </row>
    <row r="47" spans="1:14" s="8" customFormat="1" x14ac:dyDescent="0.25">
      <c r="A47" s="132"/>
      <c r="B47" s="136" t="s">
        <v>294</v>
      </c>
      <c r="C47" s="15" t="s">
        <v>223</v>
      </c>
      <c r="D47" s="56"/>
      <c r="E47" s="173" t="s">
        <v>365</v>
      </c>
      <c r="F47" s="56"/>
      <c r="G47" s="57"/>
      <c r="H47" s="57"/>
      <c r="I47" s="57"/>
      <c r="J47" s="57"/>
      <c r="K47" s="58"/>
    </row>
    <row r="48" spans="1:14" s="8" customFormat="1" x14ac:dyDescent="0.25">
      <c r="A48" s="132"/>
      <c r="B48" s="142" t="s">
        <v>310</v>
      </c>
      <c r="C48" s="15" t="s">
        <v>309</v>
      </c>
      <c r="D48" s="56"/>
      <c r="E48" s="56" t="s">
        <v>370</v>
      </c>
      <c r="F48" s="56"/>
      <c r="G48" s="57"/>
      <c r="H48" s="57"/>
      <c r="I48" s="57"/>
      <c r="J48" s="57"/>
      <c r="K48" s="58"/>
      <c r="L48" s="7"/>
      <c r="M48" s="7"/>
      <c r="N48" s="7"/>
    </row>
    <row r="49" spans="1:11" s="8" customFormat="1" ht="30" customHeight="1" x14ac:dyDescent="0.25">
      <c r="A49" s="16" t="s">
        <v>62</v>
      </c>
      <c r="B49" s="17"/>
      <c r="C49" s="16" t="s">
        <v>112</v>
      </c>
      <c r="D49" s="29"/>
      <c r="E49" s="29"/>
      <c r="F49" s="29"/>
      <c r="G49" s="59"/>
      <c r="H49" s="17"/>
      <c r="I49" s="59"/>
      <c r="J49" s="59"/>
      <c r="K49" s="60"/>
    </row>
    <row r="50" spans="1:11" s="8" customFormat="1" ht="30" x14ac:dyDescent="0.25">
      <c r="A50" s="18" t="s">
        <v>84</v>
      </c>
      <c r="B50" s="18"/>
      <c r="C50" s="18" t="s">
        <v>113</v>
      </c>
      <c r="D50" s="30" t="s">
        <v>224</v>
      </c>
      <c r="E50" s="61" t="s">
        <v>225</v>
      </c>
      <c r="F50" s="61"/>
      <c r="G50" s="62"/>
      <c r="H50" s="62" t="s">
        <v>149</v>
      </c>
      <c r="I50" s="62" t="s">
        <v>226</v>
      </c>
      <c r="J50" s="62" t="s">
        <v>149</v>
      </c>
      <c r="K50" s="63" t="s">
        <v>227</v>
      </c>
    </row>
    <row r="51" spans="1:11" s="8" customFormat="1" ht="30" x14ac:dyDescent="0.25">
      <c r="A51" s="18" t="s">
        <v>228</v>
      </c>
      <c r="B51" s="18"/>
      <c r="C51" s="18" t="s">
        <v>114</v>
      </c>
      <c r="D51" s="30"/>
      <c r="E51" s="61" t="s">
        <v>229</v>
      </c>
      <c r="F51" s="61"/>
      <c r="G51" s="62"/>
      <c r="H51" s="62"/>
      <c r="I51" s="62"/>
      <c r="J51" s="62"/>
      <c r="K51" s="63"/>
    </row>
    <row r="52" spans="1:11" s="8" customFormat="1" ht="60" x14ac:dyDescent="0.25">
      <c r="A52" s="18" t="s">
        <v>85</v>
      </c>
      <c r="B52" s="18"/>
      <c r="C52" s="18" t="s">
        <v>115</v>
      </c>
      <c r="D52" s="30" t="s">
        <v>230</v>
      </c>
      <c r="E52" s="61" t="s">
        <v>231</v>
      </c>
      <c r="F52" s="61"/>
      <c r="G52" s="62" t="s">
        <v>232</v>
      </c>
      <c r="H52" s="62" t="s">
        <v>149</v>
      </c>
      <c r="I52" s="62" t="s">
        <v>233</v>
      </c>
      <c r="J52" s="62" t="s">
        <v>149</v>
      </c>
      <c r="K52" s="63" t="s">
        <v>227</v>
      </c>
    </row>
    <row r="53" spans="1:11" s="8" customFormat="1" ht="30" customHeight="1" x14ac:dyDescent="0.25">
      <c r="A53" s="19" t="s">
        <v>63</v>
      </c>
      <c r="B53" s="20"/>
      <c r="C53" s="19" t="s">
        <v>103</v>
      </c>
      <c r="D53" s="31"/>
      <c r="E53" s="31"/>
      <c r="F53" s="31"/>
      <c r="G53" s="64"/>
      <c r="H53" s="64"/>
      <c r="I53" s="64"/>
      <c r="J53" s="64"/>
      <c r="K53" s="65"/>
    </row>
    <row r="54" spans="1:11" s="8" customFormat="1" x14ac:dyDescent="0.25">
      <c r="A54" s="21" t="s">
        <v>83</v>
      </c>
      <c r="B54" s="21"/>
      <c r="C54" s="21" t="s">
        <v>104</v>
      </c>
      <c r="D54" s="32" t="s">
        <v>234</v>
      </c>
      <c r="E54" s="32"/>
      <c r="F54" s="32"/>
      <c r="G54" s="66"/>
      <c r="H54" s="66" t="s">
        <v>149</v>
      </c>
      <c r="I54" s="66" t="s">
        <v>235</v>
      </c>
      <c r="J54" s="66" t="s">
        <v>147</v>
      </c>
      <c r="K54" s="67"/>
    </row>
    <row r="55" spans="1:11" s="8" customFormat="1" x14ac:dyDescent="0.25">
      <c r="A55" s="21" t="s">
        <v>86</v>
      </c>
      <c r="B55" s="21"/>
      <c r="C55" s="21" t="s">
        <v>105</v>
      </c>
      <c r="D55" s="32" t="s">
        <v>236</v>
      </c>
      <c r="E55" s="32"/>
      <c r="F55" s="32"/>
      <c r="G55" s="66"/>
      <c r="H55" s="66" t="s">
        <v>237</v>
      </c>
      <c r="I55" s="66" t="s">
        <v>238</v>
      </c>
      <c r="J55" s="66" t="s">
        <v>149</v>
      </c>
      <c r="K55" s="67" t="s">
        <v>150</v>
      </c>
    </row>
    <row r="56" spans="1:11" s="8" customFormat="1" x14ac:dyDescent="0.25">
      <c r="A56" s="21"/>
      <c r="B56" s="21" t="s">
        <v>239</v>
      </c>
      <c r="C56" s="21" t="s">
        <v>240</v>
      </c>
      <c r="D56" s="32"/>
      <c r="E56" s="32"/>
      <c r="F56" s="32"/>
      <c r="G56" s="66"/>
      <c r="H56" s="66"/>
      <c r="I56" s="66"/>
      <c r="J56" s="66"/>
      <c r="K56" s="67"/>
    </row>
    <row r="57" spans="1:11" s="8" customFormat="1" x14ac:dyDescent="0.25">
      <c r="A57" s="21" t="s">
        <v>241</v>
      </c>
      <c r="B57" s="21"/>
      <c r="C57" s="21" t="s">
        <v>106</v>
      </c>
      <c r="D57" s="32" t="s">
        <v>242</v>
      </c>
      <c r="E57" s="32"/>
      <c r="F57" s="32"/>
      <c r="G57" s="66"/>
      <c r="H57" s="66" t="s">
        <v>149</v>
      </c>
      <c r="I57" s="66" t="s">
        <v>243</v>
      </c>
      <c r="J57" s="66" t="s">
        <v>149</v>
      </c>
      <c r="K57" s="67" t="s">
        <v>244</v>
      </c>
    </row>
    <row r="58" spans="1:11" s="8" customFormat="1" x14ac:dyDescent="0.25">
      <c r="A58" s="21"/>
      <c r="B58" s="21" t="s">
        <v>245</v>
      </c>
      <c r="C58" s="21" t="s">
        <v>246</v>
      </c>
      <c r="D58" s="32"/>
      <c r="E58" s="32" t="s">
        <v>247</v>
      </c>
      <c r="F58" s="32"/>
      <c r="G58" s="66"/>
      <c r="H58" s="66"/>
      <c r="I58" s="66"/>
      <c r="J58" s="66"/>
      <c r="K58" s="67"/>
    </row>
    <row r="59" spans="1:11" s="8" customFormat="1" x14ac:dyDescent="0.25">
      <c r="A59" s="21"/>
      <c r="B59" s="21" t="s">
        <v>248</v>
      </c>
      <c r="C59" s="21" t="s">
        <v>249</v>
      </c>
      <c r="D59" s="32" t="s">
        <v>250</v>
      </c>
      <c r="E59" s="32"/>
      <c r="F59" s="32"/>
      <c r="G59" s="66"/>
      <c r="H59" s="66"/>
      <c r="I59" s="66"/>
      <c r="J59" s="66"/>
      <c r="K59" s="67"/>
    </row>
    <row r="60" spans="1:11" s="8" customFormat="1" x14ac:dyDescent="0.25">
      <c r="A60" s="21" t="s">
        <v>88</v>
      </c>
      <c r="B60" s="21"/>
      <c r="C60" s="21" t="s">
        <v>107</v>
      </c>
      <c r="D60" s="32" t="s">
        <v>251</v>
      </c>
      <c r="E60" s="32" t="s">
        <v>137</v>
      </c>
      <c r="F60" s="32"/>
      <c r="G60" s="66"/>
      <c r="H60" s="66" t="s">
        <v>147</v>
      </c>
      <c r="I60" s="66" t="s">
        <v>148</v>
      </c>
      <c r="J60" s="66" t="s">
        <v>149</v>
      </c>
      <c r="K60" s="67" t="s">
        <v>150</v>
      </c>
    </row>
    <row r="61" spans="1:11" s="8" customFormat="1" x14ac:dyDescent="0.25">
      <c r="A61" s="21" t="s">
        <v>87</v>
      </c>
      <c r="B61" s="21"/>
      <c r="C61" s="21" t="s">
        <v>108</v>
      </c>
      <c r="D61" s="32" t="s">
        <v>252</v>
      </c>
      <c r="E61" s="32" t="s">
        <v>138</v>
      </c>
      <c r="F61" s="32"/>
      <c r="G61" s="66"/>
      <c r="H61" s="66" t="s">
        <v>147</v>
      </c>
      <c r="I61" s="66" t="s">
        <v>148</v>
      </c>
      <c r="J61" s="66" t="s">
        <v>149</v>
      </c>
      <c r="K61" s="68" t="s">
        <v>253</v>
      </c>
    </row>
    <row r="62" spans="1:11" s="8" customFormat="1" ht="30" customHeight="1" x14ac:dyDescent="0.25">
      <c r="A62" s="22" t="s">
        <v>79</v>
      </c>
      <c r="B62" s="23"/>
      <c r="C62" s="22" t="s">
        <v>109</v>
      </c>
      <c r="D62" s="33"/>
      <c r="E62" s="33"/>
      <c r="F62" s="33"/>
      <c r="G62" s="69"/>
      <c r="H62" s="69"/>
      <c r="I62" s="69"/>
      <c r="J62" s="69"/>
      <c r="K62" s="70"/>
    </row>
    <row r="63" spans="1:11" s="8" customFormat="1" ht="45" x14ac:dyDescent="0.25">
      <c r="A63" s="24" t="s">
        <v>89</v>
      </c>
      <c r="B63" s="24" t="s">
        <v>445</v>
      </c>
      <c r="C63" s="24" t="s">
        <v>110</v>
      </c>
      <c r="D63" s="174" t="s">
        <v>555</v>
      </c>
      <c r="E63" s="174" t="s">
        <v>554</v>
      </c>
      <c r="F63" s="34"/>
      <c r="G63" s="71"/>
      <c r="H63" s="71" t="s">
        <v>149</v>
      </c>
      <c r="I63" s="71" t="s">
        <v>254</v>
      </c>
      <c r="J63" s="71" t="s">
        <v>149</v>
      </c>
      <c r="K63" s="72"/>
    </row>
    <row r="64" spans="1:11" s="8" customFormat="1" x14ac:dyDescent="0.25">
      <c r="A64" s="24" t="s">
        <v>550</v>
      </c>
      <c r="B64" s="24" t="s">
        <v>450</v>
      </c>
      <c r="C64" s="24" t="s">
        <v>77</v>
      </c>
      <c r="D64" s="174" t="s">
        <v>556</v>
      </c>
      <c r="E64" s="34" t="s">
        <v>556</v>
      </c>
      <c r="F64" s="34"/>
      <c r="G64" s="71"/>
      <c r="H64" s="71"/>
      <c r="I64" s="71"/>
      <c r="J64" s="71"/>
      <c r="K64" s="72"/>
    </row>
    <row r="65" spans="1:16" s="8" customFormat="1" ht="30" x14ac:dyDescent="0.25">
      <c r="A65" s="24" t="s">
        <v>551</v>
      </c>
      <c r="B65" s="24" t="s">
        <v>452</v>
      </c>
      <c r="C65" s="24" t="s">
        <v>111</v>
      </c>
      <c r="D65" s="174" t="s">
        <v>557</v>
      </c>
      <c r="E65" s="174" t="s">
        <v>557</v>
      </c>
      <c r="F65" s="34"/>
      <c r="G65" s="71"/>
      <c r="H65" s="71" t="s">
        <v>149</v>
      </c>
      <c r="I65" s="71" t="s">
        <v>255</v>
      </c>
      <c r="J65" s="71" t="s">
        <v>149</v>
      </c>
      <c r="K65" s="72"/>
    </row>
    <row r="66" spans="1:16" s="8" customFormat="1" ht="60" x14ac:dyDescent="0.25">
      <c r="A66" s="24" t="s">
        <v>552</v>
      </c>
      <c r="B66" s="24" t="s">
        <v>456</v>
      </c>
      <c r="C66" s="24" t="s">
        <v>78</v>
      </c>
      <c r="D66" s="174" t="s">
        <v>558</v>
      </c>
      <c r="E66" s="174" t="s">
        <v>558</v>
      </c>
      <c r="F66" s="34"/>
      <c r="G66" s="71"/>
      <c r="H66" s="71" t="s">
        <v>147</v>
      </c>
      <c r="I66" s="71" t="s">
        <v>148</v>
      </c>
      <c r="J66" s="71" t="s">
        <v>149</v>
      </c>
      <c r="K66" s="72" t="s">
        <v>150</v>
      </c>
    </row>
    <row r="67" spans="1:16" s="8" customFormat="1" ht="75" x14ac:dyDescent="0.25">
      <c r="A67" s="24" t="s">
        <v>553</v>
      </c>
      <c r="B67" s="24" t="s">
        <v>460</v>
      </c>
      <c r="C67" s="24" t="s">
        <v>459</v>
      </c>
      <c r="D67" s="174" t="s">
        <v>559</v>
      </c>
      <c r="E67" s="174" t="s">
        <v>560</v>
      </c>
      <c r="F67" s="34"/>
      <c r="G67" s="71"/>
      <c r="H67" s="71" t="s">
        <v>147</v>
      </c>
      <c r="I67" s="71" t="s">
        <v>148</v>
      </c>
      <c r="J67" s="71" t="s">
        <v>149</v>
      </c>
      <c r="K67" s="72" t="s">
        <v>150</v>
      </c>
    </row>
    <row r="68" spans="1:16" x14ac:dyDescent="0.25">
      <c r="A68" s="73"/>
      <c r="H68" s="1"/>
      <c r="I68" s="1"/>
      <c r="J68" s="1"/>
      <c r="K68" s="74"/>
      <c r="L68" s="1"/>
      <c r="M68" s="1"/>
      <c r="N68" s="1"/>
      <c r="O68"/>
      <c r="P68"/>
    </row>
    <row r="69" spans="1:16" x14ac:dyDescent="0.25">
      <c r="B69" t="s">
        <v>256</v>
      </c>
      <c r="H69" s="1"/>
      <c r="I69" s="1"/>
      <c r="J69" s="1"/>
      <c r="K69" s="74"/>
      <c r="O69"/>
      <c r="P69"/>
    </row>
    <row r="70" spans="1:16" x14ac:dyDescent="0.25">
      <c r="B70" t="s">
        <v>257</v>
      </c>
      <c r="C70" t="s">
        <v>258</v>
      </c>
      <c r="H70" s="75"/>
    </row>
    <row r="71" spans="1:16" x14ac:dyDescent="0.25">
      <c r="B71" t="s">
        <v>259</v>
      </c>
      <c r="C71" t="s">
        <v>260</v>
      </c>
      <c r="H71" s="75"/>
    </row>
    <row r="72" spans="1:16" x14ac:dyDescent="0.25">
      <c r="B72" t="s">
        <v>261</v>
      </c>
      <c r="C72" t="s">
        <v>262</v>
      </c>
      <c r="H72" s="75"/>
    </row>
    <row r="73" spans="1:16" x14ac:dyDescent="0.25">
      <c r="B73" t="s">
        <v>263</v>
      </c>
      <c r="C73" t="s">
        <v>264</v>
      </c>
    </row>
    <row r="75" spans="1:16" x14ac:dyDescent="0.25">
      <c r="H75" t="s">
        <v>265</v>
      </c>
    </row>
    <row r="76" spans="1:16" x14ac:dyDescent="0.25">
      <c r="H76" t="s">
        <v>266</v>
      </c>
    </row>
  </sheetData>
  <pageMargins left="0.11811023622047245" right="0.11811023622047245" top="0.74803149606299213" bottom="0.74803149606299213" header="0.31496062992125984" footer="0.31496062992125984"/>
  <pageSetup paperSize="8" scale="5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44"/>
  <sheetViews>
    <sheetView topLeftCell="A43" workbookViewId="0">
      <selection activeCell="F9" sqref="F9"/>
    </sheetView>
  </sheetViews>
  <sheetFormatPr defaultRowHeight="15" x14ac:dyDescent="0.25"/>
  <sheetData>
    <row r="1" spans="1:9" x14ac:dyDescent="0.25">
      <c r="A1" t="s">
        <v>3</v>
      </c>
      <c r="F1" t="s">
        <v>41</v>
      </c>
      <c r="G1" t="s">
        <v>44</v>
      </c>
      <c r="H1" t="s">
        <v>0</v>
      </c>
      <c r="I1" t="s">
        <v>1</v>
      </c>
    </row>
    <row r="2" spans="1:9" x14ac:dyDescent="0.25">
      <c r="A2" t="s">
        <v>5</v>
      </c>
      <c r="F2" t="s">
        <v>42</v>
      </c>
      <c r="G2" t="s">
        <v>45</v>
      </c>
      <c r="H2" t="s">
        <v>2</v>
      </c>
      <c r="I2" t="s">
        <v>47</v>
      </c>
    </row>
    <row r="3" spans="1:9" x14ac:dyDescent="0.25">
      <c r="A3" t="s">
        <v>21</v>
      </c>
      <c r="F3" t="s">
        <v>43</v>
      </c>
      <c r="G3" t="s">
        <v>53</v>
      </c>
      <c r="H3" t="s">
        <v>46</v>
      </c>
    </row>
    <row r="4" spans="1:9" x14ac:dyDescent="0.25">
      <c r="H4" t="s">
        <v>57</v>
      </c>
    </row>
    <row r="5" spans="1:9" x14ac:dyDescent="0.25">
      <c r="A5" t="s">
        <v>4</v>
      </c>
      <c r="H5" t="s">
        <v>54</v>
      </c>
    </row>
    <row r="7" spans="1:9" x14ac:dyDescent="0.25">
      <c r="A7" t="s">
        <v>6</v>
      </c>
    </row>
    <row r="8" spans="1:9" x14ac:dyDescent="0.25">
      <c r="A8" t="s">
        <v>7</v>
      </c>
      <c r="F8" t="s">
        <v>48</v>
      </c>
    </row>
    <row r="9" spans="1:9" x14ac:dyDescent="0.25">
      <c r="A9" t="s">
        <v>8</v>
      </c>
      <c r="F9" t="s">
        <v>49</v>
      </c>
    </row>
    <row r="10" spans="1:9" x14ac:dyDescent="0.25">
      <c r="A10" t="s">
        <v>9</v>
      </c>
      <c r="F10" t="s">
        <v>52</v>
      </c>
    </row>
    <row r="11" spans="1:9" x14ac:dyDescent="0.25">
      <c r="A11" t="s">
        <v>10</v>
      </c>
      <c r="F11" t="s">
        <v>56</v>
      </c>
    </row>
    <row r="12" spans="1:9" x14ac:dyDescent="0.25">
      <c r="A12" t="s">
        <v>11</v>
      </c>
      <c r="F12" t="s">
        <v>50</v>
      </c>
    </row>
    <row r="13" spans="1:9" x14ac:dyDescent="0.25">
      <c r="F13" t="s">
        <v>55</v>
      </c>
    </row>
    <row r="14" spans="1:9" x14ac:dyDescent="0.25">
      <c r="A14" t="s">
        <v>12</v>
      </c>
      <c r="F14" t="s">
        <v>51</v>
      </c>
    </row>
    <row r="15" spans="1:9" x14ac:dyDescent="0.25">
      <c r="A15" t="s">
        <v>13</v>
      </c>
    </row>
    <row r="16" spans="1:9" x14ac:dyDescent="0.25">
      <c r="A16" t="s">
        <v>14</v>
      </c>
    </row>
    <row r="17" spans="1:1" x14ac:dyDescent="0.25">
      <c r="A17" t="s">
        <v>15</v>
      </c>
    </row>
    <row r="18" spans="1:1" x14ac:dyDescent="0.25">
      <c r="A18" t="s">
        <v>16</v>
      </c>
    </row>
    <row r="19" spans="1:1" x14ac:dyDescent="0.25">
      <c r="A19" t="s">
        <v>17</v>
      </c>
    </row>
    <row r="20" spans="1:1" x14ac:dyDescent="0.25">
      <c r="A20" t="s">
        <v>20</v>
      </c>
    </row>
    <row r="21" spans="1:1" x14ac:dyDescent="0.25">
      <c r="A21" t="s">
        <v>18</v>
      </c>
    </row>
    <row r="22" spans="1:1" x14ac:dyDescent="0.25">
      <c r="A22" t="s">
        <v>19</v>
      </c>
    </row>
    <row r="24" spans="1:1" x14ac:dyDescent="0.25">
      <c r="A24" t="s">
        <v>22</v>
      </c>
    </row>
    <row r="25" spans="1:1" x14ac:dyDescent="0.25">
      <c r="A25" t="s">
        <v>24</v>
      </c>
    </row>
    <row r="26" spans="1:1" x14ac:dyDescent="0.25">
      <c r="A26" t="s">
        <v>23</v>
      </c>
    </row>
    <row r="27" spans="1:1" x14ac:dyDescent="0.25">
      <c r="A27" t="s">
        <v>25</v>
      </c>
    </row>
    <row r="28" spans="1:1" x14ac:dyDescent="0.25">
      <c r="A28" t="s">
        <v>26</v>
      </c>
    </row>
    <row r="29" spans="1:1" x14ac:dyDescent="0.25">
      <c r="A29" t="s">
        <v>27</v>
      </c>
    </row>
    <row r="30" spans="1:1" x14ac:dyDescent="0.25">
      <c r="A30" t="s">
        <v>28</v>
      </c>
    </row>
    <row r="32" spans="1:1" x14ac:dyDescent="0.25">
      <c r="A32" t="s">
        <v>29</v>
      </c>
    </row>
    <row r="33" spans="1:1" x14ac:dyDescent="0.25">
      <c r="A33" t="s">
        <v>30</v>
      </c>
    </row>
    <row r="34" spans="1:1" x14ac:dyDescent="0.25">
      <c r="A34" t="s">
        <v>31</v>
      </c>
    </row>
    <row r="35" spans="1:1" x14ac:dyDescent="0.25">
      <c r="A35" t="s">
        <v>32</v>
      </c>
    </row>
    <row r="36" spans="1:1" x14ac:dyDescent="0.25">
      <c r="A36" t="s">
        <v>33</v>
      </c>
    </row>
    <row r="37" spans="1:1" x14ac:dyDescent="0.25">
      <c r="A37" t="s">
        <v>34</v>
      </c>
    </row>
    <row r="39" spans="1:1" x14ac:dyDescent="0.25">
      <c r="A39" t="s">
        <v>35</v>
      </c>
    </row>
    <row r="40" spans="1:1" x14ac:dyDescent="0.25">
      <c r="A40" t="s">
        <v>36</v>
      </c>
    </row>
    <row r="41" spans="1:1" x14ac:dyDescent="0.25">
      <c r="A41" t="s">
        <v>37</v>
      </c>
    </row>
    <row r="42" spans="1:1" x14ac:dyDescent="0.25">
      <c r="A42" t="s">
        <v>38</v>
      </c>
    </row>
    <row r="43" spans="1:1" x14ac:dyDescent="0.25">
      <c r="A43" t="s">
        <v>39</v>
      </c>
    </row>
    <row r="44" spans="1:1" x14ac:dyDescent="0.25">
      <c r="A44" t="s">
        <v>40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O146"/>
  <sheetViews>
    <sheetView showGridLines="0" zoomScale="80" zoomScaleNormal="80" workbookViewId="0">
      <pane xSplit="3" ySplit="4" topLeftCell="D5" activePane="bottomRight" state="frozen"/>
      <selection pane="topRight" activeCell="D1" sqref="D1"/>
      <selection pane="bottomLeft" activeCell="A5" sqref="A5"/>
      <selection pane="bottomRight" activeCell="K10" sqref="K10"/>
    </sheetView>
  </sheetViews>
  <sheetFormatPr defaultRowHeight="15" x14ac:dyDescent="0.25"/>
  <cols>
    <col min="1" max="1" width="11.42578125" customWidth="1"/>
    <col min="2" max="2" width="3.5703125" customWidth="1"/>
    <col min="3" max="3" width="67.7109375" customWidth="1"/>
    <col min="4" max="11" width="15.7109375" style="159" customWidth="1"/>
    <col min="12" max="14" width="20.7109375" style="245" customWidth="1"/>
    <col min="15" max="15" width="12.85546875" customWidth="1"/>
  </cols>
  <sheetData>
    <row r="1" spans="1:14" ht="15.75" thickBot="1" x14ac:dyDescent="0.3"/>
    <row r="2" spans="1:14" ht="19.5" thickBot="1" x14ac:dyDescent="0.3">
      <c r="A2" s="92"/>
      <c r="B2" s="92"/>
      <c r="C2" s="92"/>
      <c r="D2" s="1582" t="s">
        <v>575</v>
      </c>
      <c r="E2" s="1583"/>
      <c r="F2" s="1583"/>
      <c r="G2" s="1583"/>
      <c r="H2" s="1583"/>
      <c r="I2" s="1583"/>
      <c r="J2" s="1583"/>
      <c r="K2" s="1584"/>
    </row>
    <row r="3" spans="1:14" ht="19.5" thickBot="1" x14ac:dyDescent="0.3">
      <c r="A3" s="814"/>
      <c r="B3" s="808"/>
      <c r="C3" s="92"/>
      <c r="D3" s="1589" t="s">
        <v>568</v>
      </c>
      <c r="E3" s="1590"/>
      <c r="F3" s="1590"/>
      <c r="G3" s="1591"/>
      <c r="H3" s="1589" t="s">
        <v>567</v>
      </c>
      <c r="I3" s="1590"/>
      <c r="J3" s="1590"/>
      <c r="K3" s="1591"/>
    </row>
    <row r="4" spans="1:14" ht="26.25" thickBot="1" x14ac:dyDescent="0.3">
      <c r="A4" s="809"/>
      <c r="B4" s="808"/>
      <c r="C4" s="755"/>
      <c r="D4" s="756" t="s">
        <v>569</v>
      </c>
      <c r="E4" s="756" t="s">
        <v>570</v>
      </c>
      <c r="F4" s="756" t="s">
        <v>571</v>
      </c>
      <c r="G4" s="756" t="s">
        <v>572</v>
      </c>
      <c r="H4" s="756" t="s">
        <v>569</v>
      </c>
      <c r="I4" s="756" t="s">
        <v>570</v>
      </c>
      <c r="J4" s="756" t="s">
        <v>571</v>
      </c>
      <c r="K4" s="788" t="s">
        <v>572</v>
      </c>
    </row>
    <row r="5" spans="1:14" s="239" customFormat="1" ht="19.5" thickBot="1" x14ac:dyDescent="0.3">
      <c r="A5" s="520" t="s">
        <v>102</v>
      </c>
      <c r="B5" s="521" t="s">
        <v>318</v>
      </c>
      <c r="C5" s="522"/>
      <c r="D5" s="950">
        <v>11</v>
      </c>
      <c r="E5" s="950">
        <v>12</v>
      </c>
      <c r="F5" s="950">
        <v>13</v>
      </c>
      <c r="G5" s="950">
        <v>14</v>
      </c>
      <c r="H5" s="950">
        <v>21</v>
      </c>
      <c r="I5" s="950">
        <v>22</v>
      </c>
      <c r="J5" s="950">
        <v>23</v>
      </c>
      <c r="K5" s="951">
        <v>24</v>
      </c>
      <c r="L5" s="245"/>
      <c r="M5" s="245"/>
      <c r="N5" s="245"/>
    </row>
    <row r="6" spans="1:14" s="239" customFormat="1" x14ac:dyDescent="0.25">
      <c r="A6" s="487" t="s">
        <v>73</v>
      </c>
      <c r="B6" s="374" t="s">
        <v>269</v>
      </c>
      <c r="C6" s="374"/>
      <c r="D6" s="757"/>
      <c r="E6" s="757"/>
      <c r="F6" s="757"/>
      <c r="G6" s="757"/>
      <c r="H6" s="757"/>
      <c r="I6" s="757"/>
      <c r="J6" s="757"/>
      <c r="K6" s="427"/>
      <c r="L6" s="245"/>
      <c r="M6" s="245"/>
      <c r="N6" s="245"/>
    </row>
    <row r="7" spans="1:14" s="239" customFormat="1" x14ac:dyDescent="0.25">
      <c r="A7" s="493" t="s">
        <v>130</v>
      </c>
      <c r="B7" s="494"/>
      <c r="C7" s="220" t="s">
        <v>270</v>
      </c>
      <c r="D7" s="825" t="s">
        <v>576</v>
      </c>
      <c r="E7" s="825" t="s">
        <v>576</v>
      </c>
      <c r="F7" s="825" t="s">
        <v>576</v>
      </c>
      <c r="G7" s="825" t="s">
        <v>576</v>
      </c>
      <c r="H7" s="758" t="s">
        <v>573</v>
      </c>
      <c r="I7" s="758" t="s">
        <v>573</v>
      </c>
      <c r="J7" s="758" t="s">
        <v>573</v>
      </c>
      <c r="K7" s="759" t="s">
        <v>573</v>
      </c>
      <c r="L7" s="245"/>
      <c r="M7" s="245"/>
      <c r="N7" s="245"/>
    </row>
    <row r="8" spans="1:14" s="239" customFormat="1" x14ac:dyDescent="0.25">
      <c r="A8" s="221" t="s">
        <v>131</v>
      </c>
      <c r="B8" s="497"/>
      <c r="C8" s="222" t="s">
        <v>271</v>
      </c>
      <c r="D8" s="825" t="s">
        <v>576</v>
      </c>
      <c r="E8" s="825" t="s">
        <v>576</v>
      </c>
      <c r="F8" s="825" t="s">
        <v>576</v>
      </c>
      <c r="G8" s="825" t="s">
        <v>576</v>
      </c>
      <c r="H8" s="760" t="s">
        <v>573</v>
      </c>
      <c r="I8" s="760" t="s">
        <v>573</v>
      </c>
      <c r="J8" s="760" t="s">
        <v>573</v>
      </c>
      <c r="K8" s="761" t="s">
        <v>573</v>
      </c>
      <c r="L8" s="245"/>
      <c r="M8" s="245"/>
      <c r="N8" s="245"/>
    </row>
    <row r="9" spans="1:14" s="239" customFormat="1" x14ac:dyDescent="0.25">
      <c r="A9" s="221" t="s">
        <v>395</v>
      </c>
      <c r="B9" s="497"/>
      <c r="C9" s="222" t="s">
        <v>394</v>
      </c>
      <c r="D9" s="825" t="s">
        <v>576</v>
      </c>
      <c r="E9" s="825" t="s">
        <v>576</v>
      </c>
      <c r="F9" s="825" t="s">
        <v>576</v>
      </c>
      <c r="G9" s="825" t="s">
        <v>576</v>
      </c>
      <c r="H9" s="760" t="s">
        <v>573</v>
      </c>
      <c r="I9" s="760" t="s">
        <v>573</v>
      </c>
      <c r="J9" s="760" t="s">
        <v>573</v>
      </c>
      <c r="K9" s="761" t="s">
        <v>573</v>
      </c>
      <c r="L9" s="245"/>
      <c r="M9" s="245"/>
      <c r="N9" s="245"/>
    </row>
    <row r="10" spans="1:14" s="239" customFormat="1" x14ac:dyDescent="0.25">
      <c r="A10" s="499" t="s">
        <v>396</v>
      </c>
      <c r="B10" s="500"/>
      <c r="C10" s="223" t="s">
        <v>527</v>
      </c>
      <c r="D10" s="762" t="s">
        <v>573</v>
      </c>
      <c r="E10" s="762" t="s">
        <v>573</v>
      </c>
      <c r="F10" s="762" t="s">
        <v>573</v>
      </c>
      <c r="G10" s="762" t="s">
        <v>573</v>
      </c>
      <c r="H10" s="762" t="s">
        <v>573</v>
      </c>
      <c r="I10" s="762" t="s">
        <v>573</v>
      </c>
      <c r="J10" s="762" t="s">
        <v>573</v>
      </c>
      <c r="K10" s="789" t="s">
        <v>573</v>
      </c>
      <c r="L10" s="245"/>
      <c r="M10" s="245"/>
      <c r="N10" s="245"/>
    </row>
    <row r="11" spans="1:14" s="239" customFormat="1" x14ac:dyDescent="0.25">
      <c r="A11" s="216" t="s">
        <v>74</v>
      </c>
      <c r="B11" s="158" t="s">
        <v>312</v>
      </c>
      <c r="C11" s="215"/>
      <c r="D11" s="763"/>
      <c r="E11" s="763"/>
      <c r="F11" s="763"/>
      <c r="G11" s="763"/>
      <c r="H11" s="763"/>
      <c r="I11" s="763"/>
      <c r="J11" s="763"/>
      <c r="K11" s="672"/>
      <c r="L11" s="245"/>
      <c r="M11" s="245"/>
      <c r="N11" s="245"/>
    </row>
    <row r="12" spans="1:14" s="239" customFormat="1" x14ac:dyDescent="0.25">
      <c r="A12" s="502" t="s">
        <v>132</v>
      </c>
      <c r="B12" s="1553"/>
      <c r="C12" s="1551" t="s">
        <v>272</v>
      </c>
      <c r="D12" s="816" t="s">
        <v>574</v>
      </c>
      <c r="E12" s="816" t="s">
        <v>574</v>
      </c>
      <c r="F12" s="816" t="s">
        <v>574</v>
      </c>
      <c r="G12" s="816" t="s">
        <v>574</v>
      </c>
      <c r="H12" s="816" t="s">
        <v>574</v>
      </c>
      <c r="I12" s="816" t="s">
        <v>574</v>
      </c>
      <c r="J12" s="816" t="s">
        <v>574</v>
      </c>
      <c r="K12" s="817" t="s">
        <v>574</v>
      </c>
      <c r="L12" s="245"/>
      <c r="M12" s="245"/>
      <c r="N12" s="245"/>
    </row>
    <row r="13" spans="1:14" s="239" customFormat="1" x14ac:dyDescent="0.25">
      <c r="A13" s="221" t="s">
        <v>389</v>
      </c>
      <c r="B13" s="1554"/>
      <c r="C13" s="1552"/>
      <c r="D13" s="137" t="s">
        <v>573</v>
      </c>
      <c r="E13" s="137" t="s">
        <v>573</v>
      </c>
      <c r="F13" s="137" t="s">
        <v>573</v>
      </c>
      <c r="G13" s="137" t="s">
        <v>573</v>
      </c>
      <c r="H13" s="137" t="s">
        <v>573</v>
      </c>
      <c r="I13" s="137" t="s">
        <v>573</v>
      </c>
      <c r="J13" s="137" t="s">
        <v>573</v>
      </c>
      <c r="K13" s="761" t="s">
        <v>573</v>
      </c>
      <c r="L13" s="245">
        <v>1</v>
      </c>
      <c r="M13" s="245"/>
      <c r="N13" s="245"/>
    </row>
    <row r="14" spans="1:14" s="239" customFormat="1" x14ac:dyDescent="0.25">
      <c r="A14" s="221" t="s">
        <v>371</v>
      </c>
      <c r="B14" s="506"/>
      <c r="C14" s="507" t="str">
        <f>'Invulscherm 1 - Weging'!C15</f>
        <v>Uitgifteproces</v>
      </c>
      <c r="D14" s="137" t="s">
        <v>573</v>
      </c>
      <c r="E14" s="137" t="s">
        <v>573</v>
      </c>
      <c r="F14" s="137" t="s">
        <v>573</v>
      </c>
      <c r="G14" s="137" t="s">
        <v>573</v>
      </c>
      <c r="H14" s="815" t="s">
        <v>811</v>
      </c>
      <c r="I14" s="815" t="s">
        <v>811</v>
      </c>
      <c r="J14" s="815" t="s">
        <v>811</v>
      </c>
      <c r="K14" s="815" t="s">
        <v>811</v>
      </c>
      <c r="L14" s="245"/>
      <c r="M14" s="245"/>
      <c r="N14" s="245"/>
    </row>
    <row r="15" spans="1:14" s="239" customFormat="1" x14ac:dyDescent="0.25">
      <c r="A15" s="508" t="s">
        <v>417</v>
      </c>
      <c r="B15" s="1557"/>
      <c r="C15" s="1559" t="s">
        <v>386</v>
      </c>
      <c r="D15" s="818" t="s">
        <v>574</v>
      </c>
      <c r="E15" s="818" t="s">
        <v>574</v>
      </c>
      <c r="F15" s="818" t="s">
        <v>574</v>
      </c>
      <c r="G15" s="818" t="s">
        <v>574</v>
      </c>
      <c r="H15" s="818" t="s">
        <v>574</v>
      </c>
      <c r="I15" s="818" t="s">
        <v>574</v>
      </c>
      <c r="J15" s="818" t="s">
        <v>574</v>
      </c>
      <c r="K15" s="819" t="s">
        <v>574</v>
      </c>
      <c r="L15" s="245"/>
      <c r="M15" s="245"/>
      <c r="N15" s="245"/>
    </row>
    <row r="16" spans="1:14" s="239" customFormat="1" x14ac:dyDescent="0.25">
      <c r="A16" s="510" t="s">
        <v>418</v>
      </c>
      <c r="B16" s="1558"/>
      <c r="C16" s="1560"/>
      <c r="D16" s="820" t="s">
        <v>574</v>
      </c>
      <c r="E16" s="820" t="s">
        <v>574</v>
      </c>
      <c r="F16" s="820" t="s">
        <v>574</v>
      </c>
      <c r="G16" s="820" t="s">
        <v>574</v>
      </c>
      <c r="H16" s="820" t="s">
        <v>574</v>
      </c>
      <c r="I16" s="820" t="s">
        <v>574</v>
      </c>
      <c r="J16" s="820" t="s">
        <v>574</v>
      </c>
      <c r="K16" s="821" t="s">
        <v>574</v>
      </c>
      <c r="L16" s="245"/>
      <c r="M16" s="245"/>
      <c r="N16" s="245"/>
    </row>
    <row r="17" spans="1:14" s="239" customFormat="1" x14ac:dyDescent="0.25">
      <c r="A17" s="216" t="s">
        <v>75</v>
      </c>
      <c r="B17" s="158" t="s">
        <v>273</v>
      </c>
      <c r="C17" s="215"/>
      <c r="D17" s="763"/>
      <c r="E17" s="763"/>
      <c r="F17" s="763"/>
      <c r="G17" s="763"/>
      <c r="H17" s="763"/>
      <c r="I17" s="763"/>
      <c r="J17" s="763"/>
      <c r="K17" s="672"/>
      <c r="L17" s="245"/>
      <c r="M17" s="245"/>
      <c r="N17" s="245"/>
    </row>
    <row r="18" spans="1:14" s="239" customFormat="1" x14ac:dyDescent="0.25">
      <c r="A18" s="493" t="s">
        <v>133</v>
      </c>
      <c r="B18" s="943"/>
      <c r="C18" s="1551" t="str">
        <f>'Invulscherm 1 - Weging'!C18</f>
        <v>Stakeholder analyse + herziening ontwerp</v>
      </c>
      <c r="D18" s="822" t="s">
        <v>574</v>
      </c>
      <c r="E18" s="822" t="s">
        <v>574</v>
      </c>
      <c r="F18" s="822" t="s">
        <v>574</v>
      </c>
      <c r="G18" s="822" t="s">
        <v>574</v>
      </c>
      <c r="H18" s="822" t="s">
        <v>574</v>
      </c>
      <c r="I18" s="822" t="s">
        <v>574</v>
      </c>
      <c r="J18" s="822" t="s">
        <v>574</v>
      </c>
      <c r="K18" s="823" t="s">
        <v>574</v>
      </c>
      <c r="L18" s="245"/>
      <c r="M18" s="245"/>
      <c r="N18" s="245"/>
    </row>
    <row r="19" spans="1:14" s="239" customFormat="1" x14ac:dyDescent="0.25">
      <c r="A19" s="512" t="s">
        <v>600</v>
      </c>
      <c r="B19" s="946"/>
      <c r="C19" s="1594"/>
      <c r="D19" s="947" t="s">
        <v>573</v>
      </c>
      <c r="E19" s="947" t="s">
        <v>573</v>
      </c>
      <c r="F19" s="947" t="s">
        <v>573</v>
      </c>
      <c r="G19" s="947" t="s">
        <v>573</v>
      </c>
      <c r="H19" s="815" t="s">
        <v>811</v>
      </c>
      <c r="I19" s="815" t="s">
        <v>811</v>
      </c>
      <c r="J19" s="815" t="s">
        <v>811</v>
      </c>
      <c r="K19" s="815" t="s">
        <v>811</v>
      </c>
      <c r="L19" s="245"/>
      <c r="M19" s="245"/>
      <c r="N19" s="245"/>
    </row>
    <row r="20" spans="1:14" s="239" customFormat="1" x14ac:dyDescent="0.25">
      <c r="A20" s="221" t="s">
        <v>153</v>
      </c>
      <c r="B20" s="1592"/>
      <c r="C20" s="1559" t="s">
        <v>397</v>
      </c>
      <c r="D20" s="824" t="s">
        <v>574</v>
      </c>
      <c r="E20" s="824" t="s">
        <v>574</v>
      </c>
      <c r="F20" s="824" t="s">
        <v>574</v>
      </c>
      <c r="G20" s="824" t="s">
        <v>574</v>
      </c>
      <c r="H20" s="760" t="s">
        <v>573</v>
      </c>
      <c r="I20" s="760" t="s">
        <v>573</v>
      </c>
      <c r="J20" s="760" t="s">
        <v>573</v>
      </c>
      <c r="K20" s="761" t="s">
        <v>573</v>
      </c>
      <c r="L20" s="245"/>
      <c r="M20" s="245"/>
      <c r="N20" s="245"/>
    </row>
    <row r="21" spans="1:14" s="239" customFormat="1" x14ac:dyDescent="0.25">
      <c r="A21" s="499" t="s">
        <v>135</v>
      </c>
      <c r="B21" s="1593"/>
      <c r="C21" s="1560"/>
      <c r="D21" s="820" t="s">
        <v>574</v>
      </c>
      <c r="E21" s="820" t="s">
        <v>574</v>
      </c>
      <c r="F21" s="820" t="s">
        <v>574</v>
      </c>
      <c r="G21" s="820" t="s">
        <v>574</v>
      </c>
      <c r="H21" s="760" t="s">
        <v>573</v>
      </c>
      <c r="I21" s="760" t="s">
        <v>573</v>
      </c>
      <c r="J21" s="760" t="s">
        <v>573</v>
      </c>
      <c r="K21" s="761" t="s">
        <v>573</v>
      </c>
      <c r="L21" s="245"/>
      <c r="M21" s="245"/>
      <c r="N21" s="245"/>
    </row>
    <row r="22" spans="1:14" s="239" customFormat="1" x14ac:dyDescent="0.25">
      <c r="A22" s="216" t="s">
        <v>76</v>
      </c>
      <c r="B22" s="158" t="s">
        <v>274</v>
      </c>
      <c r="C22" s="215"/>
      <c r="D22" s="763"/>
      <c r="E22" s="763"/>
      <c r="F22" s="763"/>
      <c r="G22" s="763"/>
      <c r="H22" s="763"/>
      <c r="I22" s="763"/>
      <c r="J22" s="763"/>
      <c r="K22" s="672"/>
      <c r="L22" s="245"/>
      <c r="M22" s="245"/>
      <c r="N22" s="245"/>
    </row>
    <row r="23" spans="1:14" s="239" customFormat="1" x14ac:dyDescent="0.25">
      <c r="A23" s="493" t="s">
        <v>134</v>
      </c>
      <c r="B23" s="494"/>
      <c r="C23" s="220" t="s">
        <v>313</v>
      </c>
      <c r="D23" s="758" t="s">
        <v>573</v>
      </c>
      <c r="E23" s="758" t="s">
        <v>573</v>
      </c>
      <c r="F23" s="758" t="s">
        <v>573</v>
      </c>
      <c r="G23" s="758" t="s">
        <v>573</v>
      </c>
      <c r="H23" s="758" t="s">
        <v>573</v>
      </c>
      <c r="I23" s="758" t="s">
        <v>573</v>
      </c>
      <c r="J23" s="758" t="s">
        <v>573</v>
      </c>
      <c r="K23" s="759" t="s">
        <v>573</v>
      </c>
      <c r="L23" s="245"/>
      <c r="M23" s="245"/>
      <c r="N23" s="245"/>
    </row>
    <row r="24" spans="1:14" s="239" customFormat="1" x14ac:dyDescent="0.25">
      <c r="A24" s="221" t="s">
        <v>156</v>
      </c>
      <c r="B24" s="497"/>
      <c r="C24" s="222" t="s">
        <v>604</v>
      </c>
      <c r="D24" s="825" t="s">
        <v>576</v>
      </c>
      <c r="E24" s="760" t="s">
        <v>573</v>
      </c>
      <c r="F24" s="760" t="s">
        <v>573</v>
      </c>
      <c r="G24" s="760" t="s">
        <v>573</v>
      </c>
      <c r="H24" s="760" t="s">
        <v>573</v>
      </c>
      <c r="I24" s="760" t="s">
        <v>573</v>
      </c>
      <c r="J24" s="760" t="s">
        <v>573</v>
      </c>
      <c r="K24" s="761" t="s">
        <v>573</v>
      </c>
      <c r="L24" s="245"/>
      <c r="M24" s="245"/>
      <c r="N24" s="245"/>
    </row>
    <row r="25" spans="1:14" s="239" customFormat="1" x14ac:dyDescent="0.25">
      <c r="A25" s="221" t="s">
        <v>158</v>
      </c>
      <c r="B25" s="748"/>
      <c r="C25" s="747" t="s">
        <v>275</v>
      </c>
      <c r="D25" s="824" t="s">
        <v>574</v>
      </c>
      <c r="E25" s="824" t="s">
        <v>574</v>
      </c>
      <c r="F25" s="824" t="s">
        <v>574</v>
      </c>
      <c r="G25" s="824" t="s">
        <v>574</v>
      </c>
      <c r="H25" s="760" t="s">
        <v>573</v>
      </c>
      <c r="I25" s="760" t="s">
        <v>573</v>
      </c>
      <c r="J25" s="760" t="s">
        <v>573</v>
      </c>
      <c r="K25" s="761" t="s">
        <v>573</v>
      </c>
      <c r="L25" s="245"/>
      <c r="M25" s="245"/>
      <c r="N25" s="245"/>
    </row>
    <row r="26" spans="1:14" s="239" customFormat="1" x14ac:dyDescent="0.25">
      <c r="A26" s="221" t="s">
        <v>163</v>
      </c>
      <c r="B26" s="497"/>
      <c r="C26" s="222" t="str">
        <f>'Invulscherm 1 - Weging'!C24</f>
        <v>Collectief beheer van groen</v>
      </c>
      <c r="D26" s="825" t="s">
        <v>576</v>
      </c>
      <c r="E26" s="825" t="s">
        <v>576</v>
      </c>
      <c r="F26" s="825" t="s">
        <v>576</v>
      </c>
      <c r="G26" s="825" t="s">
        <v>576</v>
      </c>
      <c r="H26" s="760" t="s">
        <v>573</v>
      </c>
      <c r="I26" s="760" t="s">
        <v>573</v>
      </c>
      <c r="J26" s="760" t="s">
        <v>573</v>
      </c>
      <c r="K26" s="761" t="s">
        <v>573</v>
      </c>
      <c r="L26" s="245"/>
      <c r="M26" s="245"/>
      <c r="N26" s="245"/>
    </row>
    <row r="27" spans="1:14" s="239" customFormat="1" x14ac:dyDescent="0.25">
      <c r="A27" s="221" t="s">
        <v>136</v>
      </c>
      <c r="B27" s="497"/>
      <c r="C27" s="222" t="str">
        <f>'Invulscherm 1 - Weging'!C25</f>
        <v>Collectieve mobiliteit</v>
      </c>
      <c r="D27" s="825" t="s">
        <v>576</v>
      </c>
      <c r="E27" s="825" t="s">
        <v>576</v>
      </c>
      <c r="F27" s="825" t="s">
        <v>576</v>
      </c>
      <c r="G27" s="825" t="s">
        <v>576</v>
      </c>
      <c r="H27" s="760" t="s">
        <v>573</v>
      </c>
      <c r="I27" s="760" t="s">
        <v>573</v>
      </c>
      <c r="J27" s="760" t="s">
        <v>573</v>
      </c>
      <c r="K27" s="761" t="s">
        <v>573</v>
      </c>
      <c r="L27" s="245"/>
      <c r="M27" s="245"/>
      <c r="N27" s="245"/>
    </row>
    <row r="28" spans="1:14" s="239" customFormat="1" x14ac:dyDescent="0.25">
      <c r="A28" s="221" t="s">
        <v>372</v>
      </c>
      <c r="B28" s="497"/>
      <c r="C28" s="222" t="s">
        <v>303</v>
      </c>
      <c r="D28" s="760" t="s">
        <v>573</v>
      </c>
      <c r="E28" s="760" t="s">
        <v>573</v>
      </c>
      <c r="F28" s="760" t="s">
        <v>573</v>
      </c>
      <c r="G28" s="760" t="s">
        <v>573</v>
      </c>
      <c r="H28" s="760" t="s">
        <v>573</v>
      </c>
      <c r="I28" s="760" t="s">
        <v>573</v>
      </c>
      <c r="J28" s="760" t="s">
        <v>573</v>
      </c>
      <c r="K28" s="761" t="s">
        <v>573</v>
      </c>
      <c r="L28" s="245"/>
      <c r="M28" s="245"/>
      <c r="N28" s="245"/>
    </row>
    <row r="29" spans="1:14" s="239" customFormat="1" x14ac:dyDescent="0.25">
      <c r="A29" s="221" t="s">
        <v>400</v>
      </c>
      <c r="B29" s="497"/>
      <c r="C29" s="222" t="s">
        <v>314</v>
      </c>
      <c r="D29" s="760" t="s">
        <v>573</v>
      </c>
      <c r="E29" s="760" t="s">
        <v>573</v>
      </c>
      <c r="F29" s="760" t="s">
        <v>573</v>
      </c>
      <c r="G29" s="760" t="s">
        <v>573</v>
      </c>
      <c r="H29" s="760" t="s">
        <v>573</v>
      </c>
      <c r="I29" s="760" t="s">
        <v>573</v>
      </c>
      <c r="J29" s="760" t="s">
        <v>573</v>
      </c>
      <c r="K29" s="761" t="s">
        <v>573</v>
      </c>
      <c r="L29" s="245"/>
      <c r="M29" s="245"/>
      <c r="N29" s="245"/>
    </row>
    <row r="30" spans="1:14" s="239" customFormat="1" x14ac:dyDescent="0.25">
      <c r="A30" s="512" t="s">
        <v>419</v>
      </c>
      <c r="B30" s="513"/>
      <c r="C30" s="514" t="s">
        <v>276</v>
      </c>
      <c r="D30" s="388" t="s">
        <v>573</v>
      </c>
      <c r="E30" s="388" t="s">
        <v>573</v>
      </c>
      <c r="F30" s="388" t="s">
        <v>573</v>
      </c>
      <c r="G30" s="388" t="s">
        <v>573</v>
      </c>
      <c r="H30" s="388" t="s">
        <v>573</v>
      </c>
      <c r="I30" s="388" t="s">
        <v>573</v>
      </c>
      <c r="J30" s="388" t="s">
        <v>573</v>
      </c>
      <c r="K30" s="790" t="s">
        <v>573</v>
      </c>
      <c r="L30" s="245"/>
      <c r="M30" s="245"/>
      <c r="N30" s="245"/>
    </row>
    <row r="31" spans="1:14" s="239" customFormat="1" ht="15.75" thickBot="1" x14ac:dyDescent="0.3">
      <c r="A31" s="512" t="s">
        <v>603</v>
      </c>
      <c r="B31" s="513"/>
      <c r="C31" s="514" t="str">
        <f>'Invulscherm 1 - Weging'!C29</f>
        <v>Overgang van ontwikkelaar naar beheerder</v>
      </c>
      <c r="D31" s="388" t="s">
        <v>573</v>
      </c>
      <c r="E31" s="388" t="s">
        <v>573</v>
      </c>
      <c r="F31" s="388" t="s">
        <v>573</v>
      </c>
      <c r="G31" s="388" t="s">
        <v>573</v>
      </c>
      <c r="H31" s="388" t="s">
        <v>573</v>
      </c>
      <c r="I31" s="388" t="s">
        <v>573</v>
      </c>
      <c r="J31" s="388" t="s">
        <v>573</v>
      </c>
      <c r="K31" s="790" t="s">
        <v>573</v>
      </c>
      <c r="L31" s="245"/>
      <c r="M31" s="245"/>
      <c r="N31" s="245"/>
    </row>
    <row r="32" spans="1:14" s="239" customFormat="1" ht="19.5" thickBot="1" x14ac:dyDescent="0.3">
      <c r="A32" s="523" t="s">
        <v>169</v>
      </c>
      <c r="B32" s="524" t="s">
        <v>319</v>
      </c>
      <c r="C32" s="525"/>
      <c r="D32" s="764"/>
      <c r="E32" s="764"/>
      <c r="F32" s="764"/>
      <c r="G32" s="764"/>
      <c r="H32" s="764"/>
      <c r="I32" s="764"/>
      <c r="J32" s="764"/>
      <c r="K32" s="791"/>
      <c r="L32" s="245"/>
      <c r="M32" s="245"/>
      <c r="N32" s="245"/>
    </row>
    <row r="33" spans="1:14" s="239" customFormat="1" x14ac:dyDescent="0.25">
      <c r="A33" s="532" t="s">
        <v>170</v>
      </c>
      <c r="B33" s="533" t="s">
        <v>297</v>
      </c>
      <c r="C33" s="533"/>
      <c r="D33" s="765"/>
      <c r="E33" s="765"/>
      <c r="F33" s="765"/>
      <c r="G33" s="765"/>
      <c r="H33" s="765"/>
      <c r="I33" s="765"/>
      <c r="J33" s="765"/>
      <c r="K33" s="427"/>
      <c r="L33" s="245"/>
      <c r="M33" s="245"/>
      <c r="N33" s="245"/>
    </row>
    <row r="34" spans="1:14" s="239" customFormat="1" x14ac:dyDescent="0.25">
      <c r="A34" s="224" t="s">
        <v>330</v>
      </c>
      <c r="B34" s="541"/>
      <c r="C34" s="545" t="s">
        <v>277</v>
      </c>
      <c r="D34" s="825" t="s">
        <v>576</v>
      </c>
      <c r="E34" s="766" t="s">
        <v>573</v>
      </c>
      <c r="F34" s="766" t="s">
        <v>573</v>
      </c>
      <c r="G34" s="825" t="s">
        <v>576</v>
      </c>
      <c r="H34" s="825" t="s">
        <v>576</v>
      </c>
      <c r="I34" s="766" t="s">
        <v>573</v>
      </c>
      <c r="J34" s="766" t="s">
        <v>573</v>
      </c>
      <c r="K34" s="826" t="s">
        <v>576</v>
      </c>
      <c r="L34" s="245"/>
      <c r="M34" s="245"/>
      <c r="N34" s="245"/>
    </row>
    <row r="35" spans="1:14" s="239" customFormat="1" x14ac:dyDescent="0.25">
      <c r="A35" s="225" t="s">
        <v>331</v>
      </c>
      <c r="B35" s="544"/>
      <c r="C35" s="545" t="s">
        <v>278</v>
      </c>
      <c r="D35" s="766" t="s">
        <v>573</v>
      </c>
      <c r="E35" s="766" t="s">
        <v>573</v>
      </c>
      <c r="F35" s="766" t="s">
        <v>573</v>
      </c>
      <c r="G35" s="766" t="s">
        <v>573</v>
      </c>
      <c r="H35" s="815" t="s">
        <v>811</v>
      </c>
      <c r="I35" s="815" t="s">
        <v>811</v>
      </c>
      <c r="J35" s="815" t="s">
        <v>811</v>
      </c>
      <c r="K35" s="815" t="s">
        <v>811</v>
      </c>
      <c r="L35" s="245"/>
      <c r="M35" s="245"/>
      <c r="N35" s="245"/>
    </row>
    <row r="36" spans="1:14" s="239" customFormat="1" x14ac:dyDescent="0.25">
      <c r="A36" s="225" t="s">
        <v>332</v>
      </c>
      <c r="B36" s="544"/>
      <c r="C36" s="545" t="s">
        <v>279</v>
      </c>
      <c r="D36" s="825" t="s">
        <v>576</v>
      </c>
      <c r="E36" s="766" t="s">
        <v>573</v>
      </c>
      <c r="F36" s="766" t="s">
        <v>573</v>
      </c>
      <c r="G36" s="766" t="s">
        <v>573</v>
      </c>
      <c r="H36" s="825" t="s">
        <v>576</v>
      </c>
      <c r="I36" s="766" t="s">
        <v>573</v>
      </c>
      <c r="J36" s="766" t="s">
        <v>573</v>
      </c>
      <c r="K36" s="792" t="s">
        <v>573</v>
      </c>
      <c r="L36" s="245"/>
      <c r="M36" s="245"/>
      <c r="N36" s="245"/>
    </row>
    <row r="37" spans="1:14" s="239" customFormat="1" x14ac:dyDescent="0.25">
      <c r="A37" s="225" t="s">
        <v>531</v>
      </c>
      <c r="B37" s="544"/>
      <c r="C37" s="545" t="str">
        <f>'Invulscherm 1 - Weging'!C36</f>
        <v>Geuroverlast</v>
      </c>
      <c r="D37" s="825" t="s">
        <v>576</v>
      </c>
      <c r="E37" s="766" t="s">
        <v>573</v>
      </c>
      <c r="F37" s="766" t="s">
        <v>573</v>
      </c>
      <c r="G37" s="766" t="s">
        <v>573</v>
      </c>
      <c r="H37" s="768" t="s">
        <v>573</v>
      </c>
      <c r="I37" s="768" t="s">
        <v>573</v>
      </c>
      <c r="J37" s="768" t="s">
        <v>573</v>
      </c>
      <c r="K37" s="793" t="s">
        <v>573</v>
      </c>
      <c r="L37" s="245"/>
      <c r="M37" s="245"/>
      <c r="N37" s="245"/>
    </row>
    <row r="38" spans="1:14" s="239" customFormat="1" x14ac:dyDescent="0.25">
      <c r="A38" s="216" t="s">
        <v>183</v>
      </c>
      <c r="B38" s="158" t="s">
        <v>280</v>
      </c>
      <c r="C38" s="215"/>
      <c r="D38" s="763"/>
      <c r="E38" s="763"/>
      <c r="F38" s="763"/>
      <c r="G38" s="763"/>
      <c r="H38" s="763"/>
      <c r="I38" s="763"/>
      <c r="J38" s="763"/>
      <c r="K38" s="672"/>
      <c r="L38" s="245"/>
      <c r="M38" s="245"/>
      <c r="N38" s="245"/>
    </row>
    <row r="39" spans="1:14" s="239" customFormat="1" x14ac:dyDescent="0.25">
      <c r="A39" s="224" t="s">
        <v>333</v>
      </c>
      <c r="B39" s="541"/>
      <c r="C39" s="542" t="s">
        <v>402</v>
      </c>
      <c r="D39" s="827" t="s">
        <v>574</v>
      </c>
      <c r="E39" s="827" t="s">
        <v>574</v>
      </c>
      <c r="F39" s="827" t="s">
        <v>574</v>
      </c>
      <c r="G39" s="827" t="s">
        <v>574</v>
      </c>
      <c r="H39" s="827" t="s">
        <v>574</v>
      </c>
      <c r="I39" s="827" t="s">
        <v>574</v>
      </c>
      <c r="J39" s="827" t="s">
        <v>574</v>
      </c>
      <c r="K39" s="828" t="s">
        <v>574</v>
      </c>
      <c r="L39" s="245"/>
      <c r="M39" s="245"/>
      <c r="N39" s="245"/>
    </row>
    <row r="40" spans="1:14" s="239" customFormat="1" x14ac:dyDescent="0.25">
      <c r="A40" s="547" t="s">
        <v>334</v>
      </c>
      <c r="B40" s="548"/>
      <c r="C40" s="549" t="s">
        <v>401</v>
      </c>
      <c r="D40" s="767" t="s">
        <v>573</v>
      </c>
      <c r="E40" s="767" t="s">
        <v>573</v>
      </c>
      <c r="F40" s="767" t="s">
        <v>573</v>
      </c>
      <c r="G40" s="767" t="s">
        <v>573</v>
      </c>
      <c r="H40" s="767" t="s">
        <v>573</v>
      </c>
      <c r="I40" s="767" t="s">
        <v>573</v>
      </c>
      <c r="J40" s="767" t="s">
        <v>573</v>
      </c>
      <c r="K40" s="1101" t="s">
        <v>573</v>
      </c>
      <c r="L40" s="245"/>
      <c r="M40" s="245"/>
      <c r="N40" s="245"/>
    </row>
    <row r="41" spans="1:14" s="239" customFormat="1" x14ac:dyDescent="0.25">
      <c r="A41" s="216" t="s">
        <v>196</v>
      </c>
      <c r="B41" s="158" t="s">
        <v>302</v>
      </c>
      <c r="C41" s="158"/>
      <c r="D41" s="763"/>
      <c r="E41" s="763"/>
      <c r="F41" s="763"/>
      <c r="G41" s="763"/>
      <c r="H41" s="763"/>
      <c r="I41" s="763"/>
      <c r="J41" s="763"/>
      <c r="K41" s="672"/>
      <c r="L41" s="245"/>
      <c r="M41" s="245"/>
      <c r="N41" s="245"/>
    </row>
    <row r="42" spans="1:14" s="239" customFormat="1" x14ac:dyDescent="0.25">
      <c r="A42" s="224" t="s">
        <v>358</v>
      </c>
      <c r="B42" s="1545"/>
      <c r="C42" s="1556" t="s">
        <v>335</v>
      </c>
      <c r="D42" s="827" t="s">
        <v>574</v>
      </c>
      <c r="E42" s="827" t="s">
        <v>574</v>
      </c>
      <c r="F42" s="827" t="s">
        <v>574</v>
      </c>
      <c r="G42" s="827" t="s">
        <v>574</v>
      </c>
      <c r="H42" s="827" t="s">
        <v>574</v>
      </c>
      <c r="I42" s="827" t="s">
        <v>574</v>
      </c>
      <c r="J42" s="827" t="s">
        <v>574</v>
      </c>
      <c r="K42" s="828" t="s">
        <v>574</v>
      </c>
      <c r="L42" s="245"/>
      <c r="M42" s="245"/>
      <c r="N42" s="245"/>
    </row>
    <row r="43" spans="1:14" s="239" customFormat="1" x14ac:dyDescent="0.25">
      <c r="A43" s="553" t="s">
        <v>336</v>
      </c>
      <c r="B43" s="1546"/>
      <c r="C43" s="1550"/>
      <c r="D43" s="768" t="s">
        <v>573</v>
      </c>
      <c r="E43" s="768" t="s">
        <v>573</v>
      </c>
      <c r="F43" s="768" t="s">
        <v>573</v>
      </c>
      <c r="G43" s="768" t="s">
        <v>573</v>
      </c>
      <c r="H43" s="768" t="s">
        <v>573</v>
      </c>
      <c r="I43" s="768" t="s">
        <v>573</v>
      </c>
      <c r="J43" s="768" t="s">
        <v>573</v>
      </c>
      <c r="K43" s="793" t="s">
        <v>573</v>
      </c>
      <c r="L43" s="245"/>
      <c r="M43" s="245"/>
      <c r="N43" s="245"/>
    </row>
    <row r="44" spans="1:14" s="239" customFormat="1" x14ac:dyDescent="0.25">
      <c r="A44" s="553" t="s">
        <v>404</v>
      </c>
      <c r="B44" s="557"/>
      <c r="C44" s="746" t="s">
        <v>403</v>
      </c>
      <c r="D44" s="768" t="s">
        <v>573</v>
      </c>
      <c r="E44" s="768" t="s">
        <v>573</v>
      </c>
      <c r="F44" s="768" t="s">
        <v>573</v>
      </c>
      <c r="G44" s="768" t="s">
        <v>573</v>
      </c>
      <c r="H44" s="768" t="s">
        <v>573</v>
      </c>
      <c r="I44" s="768" t="s">
        <v>573</v>
      </c>
      <c r="J44" s="768" t="s">
        <v>573</v>
      </c>
      <c r="K44" s="793" t="s">
        <v>573</v>
      </c>
      <c r="L44" s="245"/>
      <c r="M44" s="245"/>
      <c r="N44" s="245"/>
    </row>
    <row r="45" spans="1:14" s="239" customFormat="1" x14ac:dyDescent="0.25">
      <c r="A45" s="216" t="s">
        <v>204</v>
      </c>
      <c r="B45" s="158" t="s">
        <v>282</v>
      </c>
      <c r="C45" s="158"/>
      <c r="D45" s="763"/>
      <c r="E45" s="763"/>
      <c r="F45" s="763"/>
      <c r="G45" s="763"/>
      <c r="H45" s="763"/>
      <c r="I45" s="763"/>
      <c r="J45" s="763"/>
      <c r="K45" s="672"/>
      <c r="L45" s="245"/>
      <c r="M45" s="245"/>
      <c r="N45" s="245"/>
    </row>
    <row r="46" spans="1:14" s="239" customFormat="1" x14ac:dyDescent="0.25">
      <c r="A46" s="225" t="s">
        <v>483</v>
      </c>
      <c r="B46" s="749"/>
      <c r="C46" s="1556" t="s">
        <v>282</v>
      </c>
      <c r="D46" s="829" t="s">
        <v>574</v>
      </c>
      <c r="E46" s="829" t="s">
        <v>574</v>
      </c>
      <c r="F46" s="829" t="s">
        <v>574</v>
      </c>
      <c r="G46" s="829" t="s">
        <v>574</v>
      </c>
      <c r="H46" s="829" t="s">
        <v>574</v>
      </c>
      <c r="I46" s="829" t="s">
        <v>574</v>
      </c>
      <c r="J46" s="829" t="s">
        <v>574</v>
      </c>
      <c r="K46" s="830" t="s">
        <v>574</v>
      </c>
      <c r="L46" s="245"/>
      <c r="M46" s="245"/>
      <c r="N46" s="245"/>
    </row>
    <row r="47" spans="1:14" s="239" customFormat="1" ht="15.75" thickBot="1" x14ac:dyDescent="0.3">
      <c r="A47" s="225" t="s">
        <v>484</v>
      </c>
      <c r="B47" s="750"/>
      <c r="C47" s="1588"/>
      <c r="D47" s="766" t="s">
        <v>573</v>
      </c>
      <c r="E47" s="766" t="s">
        <v>573</v>
      </c>
      <c r="F47" s="825" t="s">
        <v>576</v>
      </c>
      <c r="G47" s="766" t="s">
        <v>573</v>
      </c>
      <c r="H47" s="766" t="s">
        <v>573</v>
      </c>
      <c r="I47" s="766" t="s">
        <v>573</v>
      </c>
      <c r="J47" s="825" t="s">
        <v>576</v>
      </c>
      <c r="K47" s="792" t="s">
        <v>573</v>
      </c>
      <c r="L47" s="245"/>
      <c r="M47" s="245"/>
      <c r="N47" s="245"/>
    </row>
    <row r="48" spans="1:14" s="239" customFormat="1" ht="19.5" thickBot="1" x14ac:dyDescent="0.3">
      <c r="A48" s="450" t="s">
        <v>215</v>
      </c>
      <c r="B48" s="451" t="s">
        <v>320</v>
      </c>
      <c r="C48" s="452"/>
      <c r="D48" s="769"/>
      <c r="E48" s="769"/>
      <c r="F48" s="769"/>
      <c r="G48" s="769"/>
      <c r="H48" s="769"/>
      <c r="I48" s="769"/>
      <c r="J48" s="769"/>
      <c r="K48" s="794"/>
      <c r="L48" s="245"/>
      <c r="M48" s="245"/>
      <c r="N48" s="245"/>
    </row>
    <row r="49" spans="1:14" s="239" customFormat="1" x14ac:dyDescent="0.25">
      <c r="A49" s="532" t="s">
        <v>217</v>
      </c>
      <c r="B49" s="590" t="str">
        <f>'Invulscherm 1 - Weging'!B47</f>
        <v>Beleving</v>
      </c>
      <c r="C49" s="590"/>
      <c r="D49" s="765"/>
      <c r="E49" s="765"/>
      <c r="F49" s="765"/>
      <c r="G49" s="765"/>
      <c r="H49" s="765"/>
      <c r="I49" s="765"/>
      <c r="J49" s="765"/>
      <c r="K49" s="427"/>
      <c r="L49" s="245"/>
      <c r="M49" s="245"/>
      <c r="N49" s="245"/>
    </row>
    <row r="50" spans="1:14" s="239" customFormat="1" x14ac:dyDescent="0.25">
      <c r="A50" s="595" t="s">
        <v>373</v>
      </c>
      <c r="B50" s="1561"/>
      <c r="C50" s="1564" t="str">
        <f>'Invulscherm 1 - Weging'!C48</f>
        <v>Verweving met omgeving</v>
      </c>
      <c r="D50" s="831" t="s">
        <v>574</v>
      </c>
      <c r="E50" s="831" t="s">
        <v>574</v>
      </c>
      <c r="F50" s="831" t="s">
        <v>574</v>
      </c>
      <c r="G50" s="831" t="s">
        <v>574</v>
      </c>
      <c r="H50" s="831" t="s">
        <v>574</v>
      </c>
      <c r="I50" s="831" t="s">
        <v>574</v>
      </c>
      <c r="J50" s="831" t="s">
        <v>574</v>
      </c>
      <c r="K50" s="832" t="s">
        <v>574</v>
      </c>
      <c r="L50" s="245"/>
      <c r="M50" s="245"/>
      <c r="N50" s="245"/>
    </row>
    <row r="51" spans="1:14" s="679" customFormat="1" x14ac:dyDescent="0.25">
      <c r="A51" s="686" t="s">
        <v>549</v>
      </c>
      <c r="B51" s="1562"/>
      <c r="C51" s="1576"/>
      <c r="D51" s="986" t="s">
        <v>573</v>
      </c>
      <c r="E51" s="986" t="s">
        <v>573</v>
      </c>
      <c r="F51" s="986" t="s">
        <v>573</v>
      </c>
      <c r="G51" s="986" t="s">
        <v>573</v>
      </c>
      <c r="H51" s="986" t="s">
        <v>573</v>
      </c>
      <c r="I51" s="986" t="s">
        <v>573</v>
      </c>
      <c r="J51" s="986" t="s">
        <v>573</v>
      </c>
      <c r="K51" s="987" t="s">
        <v>573</v>
      </c>
      <c r="L51" s="245"/>
      <c r="M51" s="245"/>
      <c r="N51" s="245"/>
    </row>
    <row r="52" spans="1:14" s="239" customFormat="1" x14ac:dyDescent="0.25">
      <c r="A52" s="605" t="s">
        <v>374</v>
      </c>
      <c r="B52" s="1565"/>
      <c r="C52" s="1564" t="str">
        <f>'Invulscherm 1 - Weging'!C49</f>
        <v>Beeldvorming</v>
      </c>
      <c r="D52" s="770" t="s">
        <v>573</v>
      </c>
      <c r="E52" s="770" t="s">
        <v>573</v>
      </c>
      <c r="F52" s="770" t="s">
        <v>573</v>
      </c>
      <c r="G52" s="770" t="s">
        <v>573</v>
      </c>
      <c r="H52" s="815" t="s">
        <v>811</v>
      </c>
      <c r="I52" s="815" t="s">
        <v>811</v>
      </c>
      <c r="J52" s="815" t="s">
        <v>811</v>
      </c>
      <c r="K52" s="815" t="s">
        <v>811</v>
      </c>
      <c r="L52" s="245"/>
      <c r="M52" s="245"/>
      <c r="N52" s="245"/>
    </row>
    <row r="53" spans="1:14" s="679" customFormat="1" x14ac:dyDescent="0.25">
      <c r="A53" s="692" t="s">
        <v>548</v>
      </c>
      <c r="B53" s="1562"/>
      <c r="C53" s="1576"/>
      <c r="D53" s="771" t="s">
        <v>573</v>
      </c>
      <c r="E53" s="771" t="s">
        <v>573</v>
      </c>
      <c r="F53" s="771" t="s">
        <v>573</v>
      </c>
      <c r="G53" s="771" t="s">
        <v>573</v>
      </c>
      <c r="H53" s="771" t="s">
        <v>573</v>
      </c>
      <c r="I53" s="771" t="s">
        <v>573</v>
      </c>
      <c r="J53" s="771" t="s">
        <v>573</v>
      </c>
      <c r="K53" s="795" t="s">
        <v>573</v>
      </c>
      <c r="L53" s="245"/>
      <c r="M53" s="245"/>
      <c r="N53" s="245"/>
    </row>
    <row r="54" spans="1:14" s="239" customFormat="1" x14ac:dyDescent="0.25">
      <c r="A54" s="216" t="s">
        <v>220</v>
      </c>
      <c r="B54" s="215" t="s">
        <v>284</v>
      </c>
      <c r="C54" s="215"/>
      <c r="D54" s="763"/>
      <c r="E54" s="763"/>
      <c r="F54" s="763"/>
      <c r="G54" s="763"/>
      <c r="H54" s="763"/>
      <c r="I54" s="763"/>
      <c r="J54" s="763"/>
      <c r="K54" s="672"/>
      <c r="L54" s="245"/>
      <c r="M54" s="245"/>
      <c r="N54" s="245"/>
    </row>
    <row r="55" spans="1:14" s="239" customFormat="1" x14ac:dyDescent="0.25">
      <c r="A55" s="595" t="s">
        <v>539</v>
      </c>
      <c r="B55" s="1561"/>
      <c r="C55" s="1563" t="str">
        <f>'Invulscherm 1 - Weging'!C51</f>
        <v>Bestaande bebouwing</v>
      </c>
      <c r="D55" s="833" t="s">
        <v>574</v>
      </c>
      <c r="E55" s="833" t="s">
        <v>574</v>
      </c>
      <c r="F55" s="833" t="s">
        <v>574</v>
      </c>
      <c r="G55" s="833" t="s">
        <v>574</v>
      </c>
      <c r="H55" s="833" t="s">
        <v>574</v>
      </c>
      <c r="I55" s="833" t="s">
        <v>574</v>
      </c>
      <c r="J55" s="833" t="s">
        <v>574</v>
      </c>
      <c r="K55" s="834" t="s">
        <v>574</v>
      </c>
      <c r="L55" s="245"/>
      <c r="M55" s="245"/>
      <c r="N55" s="245"/>
    </row>
    <row r="56" spans="1:14" s="239" customFormat="1" x14ac:dyDescent="0.25">
      <c r="A56" s="605" t="s">
        <v>375</v>
      </c>
      <c r="B56" s="1562"/>
      <c r="C56" s="1564" t="str">
        <f>'Invulscherm 1 - Weging'!C51</f>
        <v>Bestaande bebouwing</v>
      </c>
      <c r="D56" s="772" t="s">
        <v>573</v>
      </c>
      <c r="E56" s="772" t="s">
        <v>573</v>
      </c>
      <c r="F56" s="772" t="s">
        <v>573</v>
      </c>
      <c r="G56" s="772" t="s">
        <v>573</v>
      </c>
      <c r="H56" s="772" t="s">
        <v>573</v>
      </c>
      <c r="I56" s="772" t="s">
        <v>573</v>
      </c>
      <c r="J56" s="772" t="s">
        <v>573</v>
      </c>
      <c r="K56" s="796" t="s">
        <v>573</v>
      </c>
      <c r="L56" s="245"/>
      <c r="M56" s="245"/>
      <c r="N56" s="245"/>
    </row>
    <row r="57" spans="1:14" s="239" customFormat="1" x14ac:dyDescent="0.25">
      <c r="A57" s="600" t="s">
        <v>540</v>
      </c>
      <c r="B57" s="1565"/>
      <c r="C57" s="1575" t="str">
        <f>'Invulscherm 1 - Weging'!C52</f>
        <v>Bestaande infrastructuur</v>
      </c>
      <c r="D57" s="835" t="s">
        <v>574</v>
      </c>
      <c r="E57" s="835" t="s">
        <v>574</v>
      </c>
      <c r="F57" s="835" t="s">
        <v>574</v>
      </c>
      <c r="G57" s="835" t="s">
        <v>574</v>
      </c>
      <c r="H57" s="835" t="s">
        <v>574</v>
      </c>
      <c r="I57" s="835" t="s">
        <v>574</v>
      </c>
      <c r="J57" s="835" t="s">
        <v>574</v>
      </c>
      <c r="K57" s="836" t="s">
        <v>574</v>
      </c>
      <c r="L57" s="245"/>
      <c r="M57" s="245"/>
      <c r="N57" s="245"/>
    </row>
    <row r="58" spans="1:14" s="239" customFormat="1" x14ac:dyDescent="0.25">
      <c r="A58" s="605" t="s">
        <v>376</v>
      </c>
      <c r="B58" s="1562"/>
      <c r="C58" s="1576" t="str">
        <f>'Invulscherm 1 - Weging'!C52</f>
        <v>Bestaande infrastructuur</v>
      </c>
      <c r="D58" s="772" t="s">
        <v>573</v>
      </c>
      <c r="E58" s="772" t="s">
        <v>573</v>
      </c>
      <c r="F58" s="772" t="s">
        <v>573</v>
      </c>
      <c r="G58" s="772" t="s">
        <v>573</v>
      </c>
      <c r="H58" s="772" t="s">
        <v>573</v>
      </c>
      <c r="I58" s="772" t="s">
        <v>573</v>
      </c>
      <c r="J58" s="772" t="s">
        <v>573</v>
      </c>
      <c r="K58" s="796" t="s">
        <v>573</v>
      </c>
      <c r="L58" s="245"/>
      <c r="M58" s="245"/>
      <c r="N58" s="245"/>
    </row>
    <row r="59" spans="1:14" s="239" customFormat="1" x14ac:dyDescent="0.25">
      <c r="A59" s="607" t="s">
        <v>377</v>
      </c>
      <c r="B59" s="608"/>
      <c r="C59" s="608" t="s">
        <v>0</v>
      </c>
      <c r="D59" s="773" t="s">
        <v>573</v>
      </c>
      <c r="E59" s="773" t="s">
        <v>573</v>
      </c>
      <c r="F59" s="773" t="s">
        <v>573</v>
      </c>
      <c r="G59" s="773" t="s">
        <v>573</v>
      </c>
      <c r="H59" s="773" t="s">
        <v>573</v>
      </c>
      <c r="I59" s="773" t="s">
        <v>573</v>
      </c>
      <c r="J59" s="773" t="s">
        <v>573</v>
      </c>
      <c r="K59" s="797" t="s">
        <v>573</v>
      </c>
      <c r="L59" s="245"/>
      <c r="M59" s="245"/>
      <c r="N59" s="245"/>
    </row>
    <row r="60" spans="1:14" s="239" customFormat="1" x14ac:dyDescent="0.25">
      <c r="A60" s="216" t="s">
        <v>533</v>
      </c>
      <c r="B60" s="215" t="s">
        <v>291</v>
      </c>
      <c r="C60" s="215"/>
      <c r="D60" s="763"/>
      <c r="E60" s="763"/>
      <c r="F60" s="763"/>
      <c r="G60" s="763"/>
      <c r="H60" s="763"/>
      <c r="I60" s="763"/>
      <c r="J60" s="763"/>
      <c r="K60" s="672"/>
      <c r="L60" s="245"/>
      <c r="M60" s="245"/>
      <c r="N60" s="245"/>
    </row>
    <row r="61" spans="1:14" s="239" customFormat="1" x14ac:dyDescent="0.25">
      <c r="A61" s="612" t="s">
        <v>541</v>
      </c>
      <c r="B61" s="596"/>
      <c r="C61" s="596" t="s">
        <v>292</v>
      </c>
      <c r="D61" s="825" t="s">
        <v>576</v>
      </c>
      <c r="E61" s="825" t="s">
        <v>576</v>
      </c>
      <c r="F61" s="825" t="s">
        <v>576</v>
      </c>
      <c r="G61" s="825" t="s">
        <v>576</v>
      </c>
      <c r="H61" s="772" t="s">
        <v>573</v>
      </c>
      <c r="I61" s="772" t="s">
        <v>573</v>
      </c>
      <c r="J61" s="772" t="s">
        <v>573</v>
      </c>
      <c r="K61" s="796" t="s">
        <v>573</v>
      </c>
      <c r="L61" s="245"/>
      <c r="M61" s="245"/>
      <c r="N61" s="245"/>
    </row>
    <row r="62" spans="1:14" s="239" customFormat="1" x14ac:dyDescent="0.25">
      <c r="A62" s="605" t="s">
        <v>542</v>
      </c>
      <c r="B62" s="601"/>
      <c r="C62" s="601" t="s">
        <v>293</v>
      </c>
      <c r="D62" s="837" t="s">
        <v>574</v>
      </c>
      <c r="E62" s="837" t="s">
        <v>574</v>
      </c>
      <c r="F62" s="837" t="s">
        <v>574</v>
      </c>
      <c r="G62" s="837" t="s">
        <v>574</v>
      </c>
      <c r="H62" s="837" t="s">
        <v>574</v>
      </c>
      <c r="I62" s="837" t="s">
        <v>574</v>
      </c>
      <c r="J62" s="837" t="s">
        <v>574</v>
      </c>
      <c r="K62" s="838" t="s">
        <v>574</v>
      </c>
      <c r="L62" s="245"/>
      <c r="M62" s="245"/>
      <c r="N62" s="245"/>
    </row>
    <row r="63" spans="1:14" s="239" customFormat="1" ht="15.75" thickBot="1" x14ac:dyDescent="0.3">
      <c r="A63" s="605" t="s">
        <v>543</v>
      </c>
      <c r="B63" s="601"/>
      <c r="C63" s="601" t="s">
        <v>294</v>
      </c>
      <c r="D63" s="825" t="s">
        <v>576</v>
      </c>
      <c r="E63" s="825" t="s">
        <v>576</v>
      </c>
      <c r="F63" s="825" t="s">
        <v>576</v>
      </c>
      <c r="G63" s="825" t="s">
        <v>576</v>
      </c>
      <c r="H63" s="772" t="s">
        <v>573</v>
      </c>
      <c r="I63" s="772" t="s">
        <v>573</v>
      </c>
      <c r="J63" s="772" t="s">
        <v>573</v>
      </c>
      <c r="K63" s="796" t="s">
        <v>573</v>
      </c>
      <c r="L63" s="245"/>
      <c r="M63" s="245"/>
      <c r="N63" s="245"/>
    </row>
    <row r="64" spans="1:14" s="239" customFormat="1" ht="19.5" thickBot="1" x14ac:dyDescent="0.3">
      <c r="A64" s="433" t="s">
        <v>112</v>
      </c>
      <c r="B64" s="434" t="s">
        <v>321</v>
      </c>
      <c r="C64" s="435"/>
      <c r="D64" s="774"/>
      <c r="E64" s="774"/>
      <c r="F64" s="774"/>
      <c r="G64" s="774"/>
      <c r="H64" s="774"/>
      <c r="I64" s="774"/>
      <c r="J64" s="774"/>
      <c r="K64" s="798"/>
      <c r="L64" s="245"/>
      <c r="M64" s="245"/>
      <c r="N64" s="245"/>
    </row>
    <row r="65" spans="1:14" s="239" customFormat="1" x14ac:dyDescent="0.25">
      <c r="A65" s="532" t="s">
        <v>113</v>
      </c>
      <c r="B65" s="590" t="s">
        <v>295</v>
      </c>
      <c r="C65" s="590"/>
      <c r="D65" s="765"/>
      <c r="E65" s="765"/>
      <c r="F65" s="765"/>
      <c r="G65" s="765"/>
      <c r="H65" s="765"/>
      <c r="I65" s="765"/>
      <c r="J65" s="765"/>
      <c r="K65" s="427"/>
      <c r="L65" s="245"/>
      <c r="M65" s="245"/>
      <c r="N65" s="245"/>
    </row>
    <row r="66" spans="1:14" s="239" customFormat="1" x14ac:dyDescent="0.25">
      <c r="A66" s="616" t="s">
        <v>349</v>
      </c>
      <c r="B66" s="1577"/>
      <c r="C66" s="1527" t="s">
        <v>408</v>
      </c>
      <c r="D66" s="825" t="s">
        <v>576</v>
      </c>
      <c r="E66" s="839" t="s">
        <v>574</v>
      </c>
      <c r="F66" s="839" t="s">
        <v>574</v>
      </c>
      <c r="G66" s="839" t="s">
        <v>574</v>
      </c>
      <c r="H66" s="825" t="s">
        <v>576</v>
      </c>
      <c r="I66" s="839" t="s">
        <v>574</v>
      </c>
      <c r="J66" s="839" t="s">
        <v>574</v>
      </c>
      <c r="K66" s="840" t="s">
        <v>574</v>
      </c>
      <c r="L66" s="245"/>
      <c r="M66" s="245"/>
      <c r="N66" s="245"/>
    </row>
    <row r="67" spans="1:14" s="239" customFormat="1" x14ac:dyDescent="0.25">
      <c r="A67" s="616" t="s">
        <v>352</v>
      </c>
      <c r="B67" s="1585"/>
      <c r="C67" s="1528"/>
      <c r="D67" s="825" t="s">
        <v>576</v>
      </c>
      <c r="E67" s="988" t="s">
        <v>573</v>
      </c>
      <c r="F67" s="988" t="s">
        <v>573</v>
      </c>
      <c r="G67" s="988" t="s">
        <v>573</v>
      </c>
      <c r="H67" s="825" t="s">
        <v>576</v>
      </c>
      <c r="I67" s="988" t="s">
        <v>573</v>
      </c>
      <c r="J67" s="988" t="s">
        <v>573</v>
      </c>
      <c r="K67" s="989" t="s">
        <v>573</v>
      </c>
      <c r="L67" s="245"/>
      <c r="M67" s="245"/>
      <c r="N67" s="245"/>
    </row>
    <row r="68" spans="1:14" s="239" customFormat="1" x14ac:dyDescent="0.25">
      <c r="A68" s="616" t="s">
        <v>353</v>
      </c>
      <c r="B68" s="1541"/>
      <c r="C68" s="1527" t="s">
        <v>348</v>
      </c>
      <c r="D68" s="825" t="s">
        <v>576</v>
      </c>
      <c r="E68" s="839" t="s">
        <v>574</v>
      </c>
      <c r="F68" s="839" t="s">
        <v>574</v>
      </c>
      <c r="G68" s="839" t="s">
        <v>574</v>
      </c>
      <c r="H68" s="825" t="s">
        <v>576</v>
      </c>
      <c r="I68" s="839" t="s">
        <v>574</v>
      </c>
      <c r="J68" s="839" t="s">
        <v>574</v>
      </c>
      <c r="K68" s="840" t="s">
        <v>574</v>
      </c>
      <c r="L68" s="245"/>
      <c r="M68" s="245"/>
      <c r="N68" s="245"/>
    </row>
    <row r="69" spans="1:14" s="239" customFormat="1" x14ac:dyDescent="0.25">
      <c r="A69" s="622" t="s">
        <v>354</v>
      </c>
      <c r="B69" s="1586"/>
      <c r="C69" s="1574"/>
      <c r="D69" s="776" t="s">
        <v>573</v>
      </c>
      <c r="E69" s="776" t="s">
        <v>573</v>
      </c>
      <c r="F69" s="776" t="s">
        <v>573</v>
      </c>
      <c r="G69" s="776" t="s">
        <v>573</v>
      </c>
      <c r="H69" s="776" t="s">
        <v>573</v>
      </c>
      <c r="I69" s="776" t="s">
        <v>573</v>
      </c>
      <c r="J69" s="776" t="s">
        <v>573</v>
      </c>
      <c r="K69" s="939" t="s">
        <v>573</v>
      </c>
      <c r="L69" s="245"/>
      <c r="M69" s="245"/>
      <c r="N69" s="245"/>
    </row>
    <row r="70" spans="1:14" s="239" customFormat="1" x14ac:dyDescent="0.25">
      <c r="A70" s="616" t="s">
        <v>406</v>
      </c>
      <c r="B70" s="1541"/>
      <c r="C70" s="1527" t="s">
        <v>347</v>
      </c>
      <c r="D70" s="839" t="s">
        <v>574</v>
      </c>
      <c r="E70" s="839" t="s">
        <v>574</v>
      </c>
      <c r="F70" s="839" t="s">
        <v>574</v>
      </c>
      <c r="G70" s="839" t="s">
        <v>574</v>
      </c>
      <c r="H70" s="839" t="s">
        <v>574</v>
      </c>
      <c r="I70" s="839" t="s">
        <v>574</v>
      </c>
      <c r="J70" s="839" t="s">
        <v>574</v>
      </c>
      <c r="K70" s="840" t="s">
        <v>574</v>
      </c>
      <c r="L70" s="245"/>
      <c r="M70" s="245"/>
      <c r="N70" s="245"/>
    </row>
    <row r="71" spans="1:14" s="239" customFormat="1" x14ac:dyDescent="0.25">
      <c r="A71" s="616" t="s">
        <v>407</v>
      </c>
      <c r="B71" s="1542"/>
      <c r="C71" s="1528"/>
      <c r="D71" s="988" t="s">
        <v>573</v>
      </c>
      <c r="E71" s="988" t="s">
        <v>573</v>
      </c>
      <c r="F71" s="988" t="s">
        <v>573</v>
      </c>
      <c r="G71" s="988" t="s">
        <v>573</v>
      </c>
      <c r="H71" s="988" t="s">
        <v>573</v>
      </c>
      <c r="I71" s="988" t="s">
        <v>573</v>
      </c>
      <c r="J71" s="988" t="s">
        <v>573</v>
      </c>
      <c r="K71" s="989" t="s">
        <v>573</v>
      </c>
      <c r="L71" s="245"/>
      <c r="M71" s="245"/>
      <c r="N71" s="245"/>
    </row>
    <row r="72" spans="1:14" s="239" customFormat="1" x14ac:dyDescent="0.25">
      <c r="A72" s="616" t="s">
        <v>606</v>
      </c>
      <c r="B72" s="1541"/>
      <c r="C72" s="1527" t="str">
        <f>'Invulscherm 1 - Weging'!B64</f>
        <v>SMART-Grid</v>
      </c>
      <c r="D72" s="839" t="s">
        <v>574</v>
      </c>
      <c r="E72" s="839" t="s">
        <v>574</v>
      </c>
      <c r="F72" s="839" t="s">
        <v>574</v>
      </c>
      <c r="G72" s="839" t="s">
        <v>574</v>
      </c>
      <c r="H72" s="839" t="s">
        <v>574</v>
      </c>
      <c r="I72" s="839" t="s">
        <v>574</v>
      </c>
      <c r="J72" s="839" t="s">
        <v>574</v>
      </c>
      <c r="K72" s="840" t="s">
        <v>574</v>
      </c>
      <c r="L72" s="245"/>
      <c r="M72" s="245"/>
      <c r="N72" s="245"/>
    </row>
    <row r="73" spans="1:14" s="239" customFormat="1" x14ac:dyDescent="0.25">
      <c r="A73" s="616" t="s">
        <v>607</v>
      </c>
      <c r="B73" s="1542"/>
      <c r="C73" s="1528"/>
      <c r="D73" s="775" t="s">
        <v>573</v>
      </c>
      <c r="E73" s="775" t="s">
        <v>573</v>
      </c>
      <c r="F73" s="775" t="s">
        <v>573</v>
      </c>
      <c r="G73" s="775" t="s">
        <v>573</v>
      </c>
      <c r="H73" s="775" t="s">
        <v>573</v>
      </c>
      <c r="I73" s="775" t="s">
        <v>573</v>
      </c>
      <c r="J73" s="775" t="s">
        <v>573</v>
      </c>
      <c r="K73" s="799" t="s">
        <v>573</v>
      </c>
      <c r="L73" s="245"/>
      <c r="M73" s="245"/>
      <c r="N73" s="245"/>
    </row>
    <row r="74" spans="1:14" s="239" customFormat="1" x14ac:dyDescent="0.25">
      <c r="A74" s="216" t="s">
        <v>114</v>
      </c>
      <c r="B74" s="215" t="s">
        <v>296</v>
      </c>
      <c r="C74" s="215"/>
      <c r="D74" s="763"/>
      <c r="E74" s="763"/>
      <c r="F74" s="763"/>
      <c r="G74" s="763"/>
      <c r="H74" s="763"/>
      <c r="I74" s="763"/>
      <c r="J74" s="763"/>
      <c r="K74" s="672"/>
      <c r="L74" s="245"/>
      <c r="M74" s="245"/>
      <c r="N74" s="245"/>
    </row>
    <row r="75" spans="1:14" s="239" customFormat="1" x14ac:dyDescent="0.25">
      <c r="A75" s="616" t="s">
        <v>485</v>
      </c>
      <c r="B75" s="751"/>
      <c r="C75" s="1573" t="s">
        <v>296</v>
      </c>
      <c r="D75" s="825" t="s">
        <v>576</v>
      </c>
      <c r="E75" s="775" t="s">
        <v>573</v>
      </c>
      <c r="F75" s="775" t="s">
        <v>573</v>
      </c>
      <c r="G75" s="775" t="s">
        <v>573</v>
      </c>
      <c r="H75" s="825" t="s">
        <v>576</v>
      </c>
      <c r="I75" s="775" t="s">
        <v>573</v>
      </c>
      <c r="J75" s="775" t="s">
        <v>573</v>
      </c>
      <c r="K75" s="799" t="s">
        <v>573</v>
      </c>
      <c r="L75" s="245"/>
      <c r="M75" s="245"/>
      <c r="N75" s="245"/>
    </row>
    <row r="76" spans="1:14" s="239" customFormat="1" x14ac:dyDescent="0.25">
      <c r="A76" s="616" t="s">
        <v>486</v>
      </c>
      <c r="B76" s="752"/>
      <c r="C76" s="1587"/>
      <c r="D76" s="775" t="s">
        <v>573</v>
      </c>
      <c r="E76" s="775" t="s">
        <v>573</v>
      </c>
      <c r="F76" s="775" t="s">
        <v>573</v>
      </c>
      <c r="G76" s="775" t="s">
        <v>573</v>
      </c>
      <c r="H76" s="775" t="s">
        <v>573</v>
      </c>
      <c r="I76" s="775" t="s">
        <v>573</v>
      </c>
      <c r="J76" s="775" t="s">
        <v>573</v>
      </c>
      <c r="K76" s="799" t="s">
        <v>573</v>
      </c>
      <c r="L76" s="245"/>
      <c r="M76" s="245"/>
      <c r="N76" s="245"/>
    </row>
    <row r="77" spans="1:14" s="239" customFormat="1" x14ac:dyDescent="0.25">
      <c r="A77" s="216" t="s">
        <v>115</v>
      </c>
      <c r="B77" s="215" t="s">
        <v>528</v>
      </c>
      <c r="C77" s="215"/>
      <c r="D77" s="763"/>
      <c r="E77" s="763"/>
      <c r="F77" s="763"/>
      <c r="G77" s="763"/>
      <c r="H77" s="763"/>
      <c r="I77" s="763"/>
      <c r="J77" s="763"/>
      <c r="K77" s="672"/>
      <c r="L77" s="245"/>
      <c r="M77" s="245"/>
      <c r="N77" s="245"/>
    </row>
    <row r="78" spans="1:14" s="239" customFormat="1" x14ac:dyDescent="0.25">
      <c r="A78" s="616" t="s">
        <v>410</v>
      </c>
      <c r="B78" s="1571"/>
      <c r="C78" s="1573" t="str">
        <f>'Invulscherm 1 - Weging'!B68</f>
        <v>Water (water als bron)</v>
      </c>
      <c r="D78" s="839" t="s">
        <v>574</v>
      </c>
      <c r="E78" s="839" t="s">
        <v>574</v>
      </c>
      <c r="F78" s="839" t="s">
        <v>574</v>
      </c>
      <c r="G78" s="839" t="s">
        <v>574</v>
      </c>
      <c r="H78" s="839" t="s">
        <v>574</v>
      </c>
      <c r="I78" s="839" t="s">
        <v>574</v>
      </c>
      <c r="J78" s="839" t="s">
        <v>574</v>
      </c>
      <c r="K78" s="840" t="s">
        <v>574</v>
      </c>
      <c r="L78" s="245"/>
      <c r="M78" s="245"/>
      <c r="N78" s="245"/>
    </row>
    <row r="79" spans="1:14" s="239" customFormat="1" ht="15.75" thickBot="1" x14ac:dyDescent="0.3">
      <c r="A79" s="622" t="s">
        <v>411</v>
      </c>
      <c r="B79" s="1572"/>
      <c r="C79" s="1574"/>
      <c r="D79" s="776" t="s">
        <v>573</v>
      </c>
      <c r="E79" s="776" t="s">
        <v>573</v>
      </c>
      <c r="F79" s="776" t="s">
        <v>573</v>
      </c>
      <c r="G79" s="776" t="s">
        <v>573</v>
      </c>
      <c r="H79" s="776" t="s">
        <v>573</v>
      </c>
      <c r="I79" s="776" t="s">
        <v>573</v>
      </c>
      <c r="J79" s="776" t="s">
        <v>573</v>
      </c>
      <c r="K79" s="1102" t="s">
        <v>573</v>
      </c>
      <c r="L79" s="245"/>
      <c r="M79" s="245"/>
      <c r="N79" s="245"/>
    </row>
    <row r="80" spans="1:14" s="239" customFormat="1" ht="19.5" thickBot="1" x14ac:dyDescent="0.3">
      <c r="A80" s="526" t="s">
        <v>103</v>
      </c>
      <c r="B80" s="527" t="s">
        <v>322</v>
      </c>
      <c r="C80" s="528"/>
      <c r="D80" s="777"/>
      <c r="E80" s="777"/>
      <c r="F80" s="777"/>
      <c r="G80" s="777"/>
      <c r="H80" s="777"/>
      <c r="I80" s="777"/>
      <c r="J80" s="777"/>
      <c r="K80" s="800"/>
      <c r="L80" s="245"/>
      <c r="M80" s="245"/>
      <c r="N80" s="245"/>
    </row>
    <row r="81" spans="1:14" s="239" customFormat="1" x14ac:dyDescent="0.25">
      <c r="A81" s="532" t="s">
        <v>104</v>
      </c>
      <c r="B81" s="590" t="s">
        <v>493</v>
      </c>
      <c r="C81" s="590"/>
      <c r="D81" s="765"/>
      <c r="E81" s="765"/>
      <c r="F81" s="765"/>
      <c r="G81" s="765"/>
      <c r="H81" s="765"/>
      <c r="I81" s="765"/>
      <c r="J81" s="765"/>
      <c r="K81" s="427"/>
      <c r="L81" s="245"/>
      <c r="M81" s="245"/>
      <c r="N81" s="245"/>
    </row>
    <row r="82" spans="1:14" s="239" customFormat="1" x14ac:dyDescent="0.25">
      <c r="A82" s="217" t="s">
        <v>498</v>
      </c>
      <c r="B82" s="753"/>
      <c r="C82" s="1535" t="s">
        <v>337</v>
      </c>
      <c r="D82" s="841" t="s">
        <v>574</v>
      </c>
      <c r="E82" s="841" t="s">
        <v>574</v>
      </c>
      <c r="F82" s="841" t="s">
        <v>574</v>
      </c>
      <c r="G82" s="841" t="s">
        <v>574</v>
      </c>
      <c r="H82" s="841" t="s">
        <v>574</v>
      </c>
      <c r="I82" s="841" t="s">
        <v>574</v>
      </c>
      <c r="J82" s="841" t="s">
        <v>574</v>
      </c>
      <c r="K82" s="842" t="s">
        <v>574</v>
      </c>
      <c r="L82" s="245">
        <v>1</v>
      </c>
      <c r="M82" s="245"/>
      <c r="N82" s="245"/>
    </row>
    <row r="83" spans="1:14" s="239" customFormat="1" x14ac:dyDescent="0.25">
      <c r="A83" s="631" t="s">
        <v>609</v>
      </c>
      <c r="B83" s="754"/>
      <c r="C83" s="1569"/>
      <c r="D83" s="778" t="s">
        <v>573</v>
      </c>
      <c r="E83" s="778" t="s">
        <v>573</v>
      </c>
      <c r="F83" s="778" t="s">
        <v>573</v>
      </c>
      <c r="G83" s="778" t="s">
        <v>573</v>
      </c>
      <c r="H83" s="815" t="s">
        <v>811</v>
      </c>
      <c r="I83" s="815" t="s">
        <v>811</v>
      </c>
      <c r="J83" s="815" t="s">
        <v>811</v>
      </c>
      <c r="K83" s="815" t="s">
        <v>811</v>
      </c>
      <c r="L83" s="245"/>
      <c r="M83" s="245"/>
      <c r="N83" s="245"/>
    </row>
    <row r="84" spans="1:14" s="239" customFormat="1" x14ac:dyDescent="0.25">
      <c r="A84" s="216" t="s">
        <v>105</v>
      </c>
      <c r="B84" s="215" t="s">
        <v>343</v>
      </c>
      <c r="C84" s="215"/>
      <c r="D84" s="763"/>
      <c r="E84" s="763"/>
      <c r="F84" s="763"/>
      <c r="G84" s="763"/>
      <c r="H84" s="763"/>
      <c r="I84" s="763"/>
      <c r="J84" s="763"/>
      <c r="K84" s="672"/>
      <c r="L84" s="245"/>
      <c r="M84" s="245"/>
      <c r="N84" s="245"/>
    </row>
    <row r="85" spans="1:14" s="239" customFormat="1" x14ac:dyDescent="0.25">
      <c r="A85" s="228" t="s">
        <v>339</v>
      </c>
      <c r="B85" s="1533"/>
      <c r="C85" s="1535" t="s">
        <v>315</v>
      </c>
      <c r="D85" s="779" t="s">
        <v>573</v>
      </c>
      <c r="E85" s="779" t="s">
        <v>573</v>
      </c>
      <c r="F85" s="779" t="s">
        <v>573</v>
      </c>
      <c r="G85" s="779" t="s">
        <v>573</v>
      </c>
      <c r="H85" s="815" t="s">
        <v>811</v>
      </c>
      <c r="I85" s="815" t="s">
        <v>811</v>
      </c>
      <c r="J85" s="815" t="s">
        <v>811</v>
      </c>
      <c r="K85" s="815" t="s">
        <v>811</v>
      </c>
      <c r="L85" s="245"/>
      <c r="M85" s="245"/>
      <c r="N85" s="245"/>
    </row>
    <row r="86" spans="1:14" s="239" customFormat="1" x14ac:dyDescent="0.25">
      <c r="A86" s="218" t="s">
        <v>340</v>
      </c>
      <c r="B86" s="1534"/>
      <c r="C86" s="1536"/>
      <c r="D86" s="780" t="s">
        <v>573</v>
      </c>
      <c r="E86" s="780" t="s">
        <v>573</v>
      </c>
      <c r="F86" s="780" t="s">
        <v>573</v>
      </c>
      <c r="G86" s="780" t="s">
        <v>573</v>
      </c>
      <c r="H86" s="815" t="s">
        <v>811</v>
      </c>
      <c r="I86" s="815" t="s">
        <v>811</v>
      </c>
      <c r="J86" s="815" t="s">
        <v>811</v>
      </c>
      <c r="K86" s="815" t="s">
        <v>811</v>
      </c>
      <c r="L86" s="245"/>
      <c r="M86" s="245"/>
      <c r="N86" s="245"/>
    </row>
    <row r="87" spans="1:14" s="239" customFormat="1" x14ac:dyDescent="0.25">
      <c r="A87" s="218" t="s">
        <v>341</v>
      </c>
      <c r="B87" s="1529"/>
      <c r="C87" s="1531" t="s">
        <v>412</v>
      </c>
      <c r="D87" s="843" t="s">
        <v>574</v>
      </c>
      <c r="E87" s="843" t="s">
        <v>574</v>
      </c>
      <c r="F87" s="843" t="s">
        <v>574</v>
      </c>
      <c r="G87" s="843" t="s">
        <v>574</v>
      </c>
      <c r="H87" s="843" t="s">
        <v>574</v>
      </c>
      <c r="I87" s="843" t="s">
        <v>574</v>
      </c>
      <c r="J87" s="843" t="s">
        <v>574</v>
      </c>
      <c r="K87" s="844" t="s">
        <v>574</v>
      </c>
      <c r="L87" s="245"/>
      <c r="M87" s="245"/>
      <c r="N87" s="245"/>
    </row>
    <row r="88" spans="1:14" s="239" customFormat="1" x14ac:dyDescent="0.25">
      <c r="A88" s="218" t="s">
        <v>342</v>
      </c>
      <c r="B88" s="1534"/>
      <c r="C88" s="1536"/>
      <c r="D88" s="780" t="s">
        <v>573</v>
      </c>
      <c r="E88" s="780" t="s">
        <v>573</v>
      </c>
      <c r="F88" s="780" t="s">
        <v>573</v>
      </c>
      <c r="G88" s="780" t="s">
        <v>573</v>
      </c>
      <c r="H88" s="779" t="s">
        <v>573</v>
      </c>
      <c r="I88" s="779" t="s">
        <v>573</v>
      </c>
      <c r="J88" s="779" t="s">
        <v>573</v>
      </c>
      <c r="K88" s="802" t="s">
        <v>573</v>
      </c>
      <c r="L88" s="245"/>
      <c r="M88" s="245"/>
      <c r="N88" s="245"/>
    </row>
    <row r="89" spans="1:14" s="239" customFormat="1" x14ac:dyDescent="0.25">
      <c r="A89" s="228" t="s">
        <v>344</v>
      </c>
      <c r="B89" s="1537"/>
      <c r="C89" s="1531" t="str">
        <f>'Invulscherm 1 - Weging'!C76</f>
        <v>Hittestress</v>
      </c>
      <c r="D89" s="779" t="s">
        <v>573</v>
      </c>
      <c r="E89" s="779" t="s">
        <v>573</v>
      </c>
      <c r="F89" s="779" t="s">
        <v>573</v>
      </c>
      <c r="G89" s="779" t="s">
        <v>573</v>
      </c>
      <c r="H89" s="779" t="s">
        <v>573</v>
      </c>
      <c r="I89" s="779" t="s">
        <v>573</v>
      </c>
      <c r="J89" s="779" t="s">
        <v>573</v>
      </c>
      <c r="K89" s="802" t="s">
        <v>573</v>
      </c>
      <c r="L89" s="245"/>
      <c r="M89" s="245"/>
      <c r="N89" s="245"/>
    </row>
    <row r="90" spans="1:14" s="239" customFormat="1" x14ac:dyDescent="0.25">
      <c r="A90" s="218" t="s">
        <v>345</v>
      </c>
      <c r="B90" s="1538"/>
      <c r="C90" s="1536"/>
      <c r="D90" s="780" t="s">
        <v>573</v>
      </c>
      <c r="E90" s="780" t="s">
        <v>573</v>
      </c>
      <c r="F90" s="780" t="s">
        <v>573</v>
      </c>
      <c r="G90" s="780" t="s">
        <v>573</v>
      </c>
      <c r="H90" s="780" t="s">
        <v>573</v>
      </c>
      <c r="I90" s="780" t="s">
        <v>573</v>
      </c>
      <c r="J90" s="780" t="s">
        <v>573</v>
      </c>
      <c r="K90" s="803" t="s">
        <v>573</v>
      </c>
      <c r="L90" s="245"/>
      <c r="M90" s="245"/>
      <c r="N90" s="245"/>
    </row>
    <row r="91" spans="1:14" s="239" customFormat="1" x14ac:dyDescent="0.25">
      <c r="A91" s="228" t="s">
        <v>496</v>
      </c>
      <c r="B91" s="370"/>
      <c r="C91" s="370" t="s">
        <v>298</v>
      </c>
      <c r="D91" s="779" t="s">
        <v>573</v>
      </c>
      <c r="E91" s="779" t="s">
        <v>573</v>
      </c>
      <c r="F91" s="779" t="s">
        <v>573</v>
      </c>
      <c r="G91" s="779" t="s">
        <v>573</v>
      </c>
      <c r="H91" s="815" t="s">
        <v>811</v>
      </c>
      <c r="I91" s="815" t="s">
        <v>811</v>
      </c>
      <c r="J91" s="815" t="s">
        <v>811</v>
      </c>
      <c r="K91" s="815" t="s">
        <v>811</v>
      </c>
      <c r="L91" s="245"/>
      <c r="M91" s="245"/>
      <c r="N91" s="245"/>
    </row>
    <row r="92" spans="1:14" s="239" customFormat="1" x14ac:dyDescent="0.25">
      <c r="A92" s="218" t="s">
        <v>586</v>
      </c>
      <c r="B92" s="638"/>
      <c r="C92" s="1531" t="s">
        <v>299</v>
      </c>
      <c r="D92" s="780" t="s">
        <v>573</v>
      </c>
      <c r="E92" s="780" t="s">
        <v>573</v>
      </c>
      <c r="F92" s="780" t="s">
        <v>573</v>
      </c>
      <c r="G92" s="780" t="s">
        <v>573</v>
      </c>
      <c r="H92" s="780" t="s">
        <v>573</v>
      </c>
      <c r="I92" s="780" t="s">
        <v>573</v>
      </c>
      <c r="J92" s="780" t="s">
        <v>573</v>
      </c>
      <c r="K92" s="803" t="s">
        <v>573</v>
      </c>
      <c r="L92" s="245"/>
      <c r="M92" s="245"/>
      <c r="N92" s="245"/>
    </row>
    <row r="93" spans="1:14" s="239" customFormat="1" x14ac:dyDescent="0.25">
      <c r="A93" s="219" t="s">
        <v>497</v>
      </c>
      <c r="B93" s="754"/>
      <c r="C93" s="1569"/>
      <c r="D93" s="778" t="s">
        <v>573</v>
      </c>
      <c r="E93" s="778" t="s">
        <v>573</v>
      </c>
      <c r="F93" s="778" t="s">
        <v>573</v>
      </c>
      <c r="G93" s="778" t="s">
        <v>573</v>
      </c>
      <c r="H93" s="778" t="s">
        <v>573</v>
      </c>
      <c r="I93" s="778" t="s">
        <v>573</v>
      </c>
      <c r="J93" s="778" t="s">
        <v>573</v>
      </c>
      <c r="K93" s="801" t="s">
        <v>573</v>
      </c>
      <c r="L93" s="245"/>
      <c r="M93" s="245"/>
      <c r="N93" s="245"/>
    </row>
    <row r="94" spans="1:14" s="239" customFormat="1" x14ac:dyDescent="0.25">
      <c r="A94" s="216" t="s">
        <v>106</v>
      </c>
      <c r="B94" s="215" t="s">
        <v>317</v>
      </c>
      <c r="C94" s="215"/>
      <c r="D94" s="763"/>
      <c r="E94" s="763"/>
      <c r="F94" s="763"/>
      <c r="G94" s="763"/>
      <c r="H94" s="763"/>
      <c r="I94" s="763"/>
      <c r="J94" s="763"/>
      <c r="K94" s="672"/>
      <c r="L94" s="245"/>
      <c r="M94" s="245"/>
      <c r="N94" s="245"/>
    </row>
    <row r="95" spans="1:14" s="239" customFormat="1" x14ac:dyDescent="0.25">
      <c r="A95" s="228" t="s">
        <v>250</v>
      </c>
      <c r="B95" s="1533"/>
      <c r="C95" s="1535" t="s">
        <v>317</v>
      </c>
      <c r="D95" s="845" t="s">
        <v>574</v>
      </c>
      <c r="E95" s="845" t="s">
        <v>574</v>
      </c>
      <c r="F95" s="845" t="s">
        <v>574</v>
      </c>
      <c r="G95" s="845" t="s">
        <v>574</v>
      </c>
      <c r="H95" s="845" t="s">
        <v>574</v>
      </c>
      <c r="I95" s="845" t="s">
        <v>574</v>
      </c>
      <c r="J95" s="845" t="s">
        <v>574</v>
      </c>
      <c r="K95" s="846" t="s">
        <v>574</v>
      </c>
      <c r="L95" s="245"/>
      <c r="M95" s="245"/>
      <c r="N95" s="245"/>
    </row>
    <row r="96" spans="1:14" s="239" customFormat="1" x14ac:dyDescent="0.25">
      <c r="A96" s="218" t="s">
        <v>346</v>
      </c>
      <c r="B96" s="1534"/>
      <c r="C96" s="1536"/>
      <c r="D96" s="780" t="s">
        <v>573</v>
      </c>
      <c r="E96" s="780" t="s">
        <v>573</v>
      </c>
      <c r="F96" s="780" t="s">
        <v>573</v>
      </c>
      <c r="G96" s="780" t="s">
        <v>573</v>
      </c>
      <c r="H96" s="780" t="s">
        <v>573</v>
      </c>
      <c r="I96" s="780" t="s">
        <v>573</v>
      </c>
      <c r="J96" s="780" t="s">
        <v>573</v>
      </c>
      <c r="K96" s="803" t="s">
        <v>573</v>
      </c>
      <c r="L96" s="245"/>
      <c r="M96" s="245"/>
      <c r="N96" s="245"/>
    </row>
    <row r="97" spans="1:14" s="239" customFormat="1" x14ac:dyDescent="0.25">
      <c r="A97" s="218" t="s">
        <v>356</v>
      </c>
      <c r="B97" s="1529"/>
      <c r="C97" s="1531" t="s">
        <v>355</v>
      </c>
      <c r="D97" s="843" t="s">
        <v>574</v>
      </c>
      <c r="E97" s="843" t="s">
        <v>574</v>
      </c>
      <c r="F97" s="843" t="s">
        <v>574</v>
      </c>
      <c r="G97" s="843" t="s">
        <v>574</v>
      </c>
      <c r="H97" s="843" t="s">
        <v>574</v>
      </c>
      <c r="I97" s="843" t="s">
        <v>574</v>
      </c>
      <c r="J97" s="843" t="s">
        <v>574</v>
      </c>
      <c r="K97" s="844" t="s">
        <v>574</v>
      </c>
      <c r="L97" s="245"/>
      <c r="M97" s="245"/>
      <c r="N97" s="245"/>
    </row>
    <row r="98" spans="1:14" s="239" customFormat="1" x14ac:dyDescent="0.25">
      <c r="A98" s="218" t="s">
        <v>247</v>
      </c>
      <c r="B98" s="1534"/>
      <c r="C98" s="1536"/>
      <c r="D98" s="780" t="s">
        <v>573</v>
      </c>
      <c r="E98" s="780" t="s">
        <v>573</v>
      </c>
      <c r="F98" s="780" t="s">
        <v>573</v>
      </c>
      <c r="G98" s="780" t="s">
        <v>573</v>
      </c>
      <c r="H98" s="780" t="s">
        <v>573</v>
      </c>
      <c r="I98" s="780" t="s">
        <v>573</v>
      </c>
      <c r="J98" s="780" t="s">
        <v>573</v>
      </c>
      <c r="K98" s="803" t="s">
        <v>573</v>
      </c>
      <c r="L98" s="245">
        <v>1</v>
      </c>
      <c r="M98" s="245"/>
      <c r="N98" s="245"/>
    </row>
    <row r="99" spans="1:14" s="239" customFormat="1" x14ac:dyDescent="0.25">
      <c r="A99" s="218" t="s">
        <v>359</v>
      </c>
      <c r="B99" s="214"/>
      <c r="C99" s="214" t="s">
        <v>245</v>
      </c>
      <c r="D99" s="843" t="s">
        <v>574</v>
      </c>
      <c r="E99" s="843" t="s">
        <v>574</v>
      </c>
      <c r="F99" s="843" t="s">
        <v>574</v>
      </c>
      <c r="G99" s="843" t="s">
        <v>574</v>
      </c>
      <c r="H99" s="843" t="s">
        <v>574</v>
      </c>
      <c r="I99" s="843" t="s">
        <v>574</v>
      </c>
      <c r="J99" s="843" t="s">
        <v>574</v>
      </c>
      <c r="K99" s="844" t="s">
        <v>574</v>
      </c>
      <c r="L99" s="245"/>
      <c r="M99" s="245"/>
      <c r="N99" s="245"/>
    </row>
    <row r="100" spans="1:14" s="239" customFormat="1" x14ac:dyDescent="0.25">
      <c r="A100" s="216" t="s">
        <v>107</v>
      </c>
      <c r="B100" s="215" t="s">
        <v>528</v>
      </c>
      <c r="C100" s="215"/>
      <c r="D100" s="763"/>
      <c r="E100" s="763"/>
      <c r="F100" s="763"/>
      <c r="G100" s="763"/>
      <c r="H100" s="763"/>
      <c r="I100" s="763"/>
      <c r="J100" s="763"/>
      <c r="K100" s="672"/>
      <c r="L100" s="245"/>
      <c r="M100" s="245"/>
      <c r="N100" s="245"/>
    </row>
    <row r="101" spans="1:14" s="239" customFormat="1" x14ac:dyDescent="0.25">
      <c r="A101" s="218" t="s">
        <v>598</v>
      </c>
      <c r="B101" s="1529"/>
      <c r="C101" s="1531" t="str">
        <f>'Invulscherm 1 - Weging'!C84</f>
        <v>Hoogwaterbescherming &amp; klimaatadaptatie</v>
      </c>
      <c r="D101" s="843" t="s">
        <v>574</v>
      </c>
      <c r="E101" s="843" t="s">
        <v>574</v>
      </c>
      <c r="F101" s="843" t="s">
        <v>574</v>
      </c>
      <c r="G101" s="843" t="s">
        <v>574</v>
      </c>
      <c r="H101" s="843" t="s">
        <v>574</v>
      </c>
      <c r="I101" s="843" t="s">
        <v>574</v>
      </c>
      <c r="J101" s="843" t="s">
        <v>574</v>
      </c>
      <c r="K101" s="844" t="s">
        <v>574</v>
      </c>
      <c r="L101" s="245"/>
      <c r="M101" s="245"/>
      <c r="N101" s="245"/>
    </row>
    <row r="102" spans="1:14" s="239" customFormat="1" x14ac:dyDescent="0.25">
      <c r="A102" s="218" t="s">
        <v>584</v>
      </c>
      <c r="B102" s="1530"/>
      <c r="C102" s="1532"/>
      <c r="D102" s="780" t="s">
        <v>573</v>
      </c>
      <c r="E102" s="780" t="s">
        <v>573</v>
      </c>
      <c r="F102" s="780" t="s">
        <v>573</v>
      </c>
      <c r="G102" s="780" t="s">
        <v>573</v>
      </c>
      <c r="H102" s="780" t="s">
        <v>573</v>
      </c>
      <c r="I102" s="780" t="s">
        <v>573</v>
      </c>
      <c r="J102" s="780" t="s">
        <v>573</v>
      </c>
      <c r="K102" s="803" t="s">
        <v>573</v>
      </c>
      <c r="L102" s="245"/>
      <c r="M102" s="245"/>
      <c r="N102" s="245"/>
    </row>
    <row r="103" spans="1:14" s="239" customFormat="1" ht="15.75" thickBot="1" x14ac:dyDescent="0.3">
      <c r="A103" s="631" t="s">
        <v>585</v>
      </c>
      <c r="B103" s="638"/>
      <c r="C103" s="639" t="s">
        <v>409</v>
      </c>
      <c r="D103" s="778" t="s">
        <v>573</v>
      </c>
      <c r="E103" s="778" t="s">
        <v>573</v>
      </c>
      <c r="F103" s="778" t="s">
        <v>573</v>
      </c>
      <c r="G103" s="778" t="s">
        <v>573</v>
      </c>
      <c r="H103" s="780" t="s">
        <v>573</v>
      </c>
      <c r="I103" s="780" t="s">
        <v>573</v>
      </c>
      <c r="J103" s="780" t="s">
        <v>573</v>
      </c>
      <c r="K103" s="803" t="s">
        <v>573</v>
      </c>
      <c r="L103" s="245"/>
      <c r="M103" s="245"/>
      <c r="N103" s="245"/>
    </row>
    <row r="104" spans="1:14" s="239" customFormat="1" ht="19.5" thickBot="1" x14ac:dyDescent="0.3">
      <c r="A104" s="464" t="s">
        <v>109</v>
      </c>
      <c r="B104" s="465" t="s">
        <v>323</v>
      </c>
      <c r="C104" s="466"/>
      <c r="D104" s="781"/>
      <c r="E104" s="781"/>
      <c r="F104" s="781"/>
      <c r="G104" s="781"/>
      <c r="H104" s="781"/>
      <c r="I104" s="781"/>
      <c r="J104" s="781"/>
      <c r="K104" s="804"/>
      <c r="L104" s="245"/>
      <c r="M104" s="245"/>
      <c r="N104" s="245"/>
    </row>
    <row r="105" spans="1:14" s="239" customFormat="1" x14ac:dyDescent="0.25">
      <c r="A105" s="640" t="s">
        <v>110</v>
      </c>
      <c r="B105" s="374" t="s">
        <v>445</v>
      </c>
      <c r="C105" s="374"/>
      <c r="D105" s="782"/>
      <c r="E105" s="782"/>
      <c r="F105" s="782"/>
      <c r="G105" s="782"/>
      <c r="H105" s="782"/>
      <c r="I105" s="782"/>
      <c r="J105" s="782"/>
      <c r="K105" s="805"/>
      <c r="L105" s="245"/>
      <c r="M105" s="245"/>
      <c r="N105" s="245"/>
    </row>
    <row r="106" spans="1:14" s="239" customFormat="1" x14ac:dyDescent="0.25">
      <c r="A106" s="642" t="s">
        <v>464</v>
      </c>
      <c r="B106" s="1578" t="s">
        <v>447</v>
      </c>
      <c r="C106" s="1525"/>
      <c r="D106" s="847" t="s">
        <v>574</v>
      </c>
      <c r="E106" s="847" t="s">
        <v>574</v>
      </c>
      <c r="F106" s="847" t="s">
        <v>574</v>
      </c>
      <c r="G106" s="847" t="s">
        <v>574</v>
      </c>
      <c r="H106" s="847" t="s">
        <v>574</v>
      </c>
      <c r="I106" s="847" t="s">
        <v>574</v>
      </c>
      <c r="J106" s="847" t="s">
        <v>574</v>
      </c>
      <c r="K106" s="848" t="s">
        <v>574</v>
      </c>
      <c r="L106" s="245"/>
      <c r="M106" s="245"/>
      <c r="N106" s="245"/>
    </row>
    <row r="107" spans="1:14" s="239" customFormat="1" x14ac:dyDescent="0.25">
      <c r="A107" s="646" t="s">
        <v>465</v>
      </c>
      <c r="B107" s="1579"/>
      <c r="C107" s="1526"/>
      <c r="D107" s="783" t="s">
        <v>573</v>
      </c>
      <c r="E107" s="783" t="s">
        <v>573</v>
      </c>
      <c r="F107" s="783" t="s">
        <v>573</v>
      </c>
      <c r="G107" s="783" t="s">
        <v>573</v>
      </c>
      <c r="H107" s="815" t="s">
        <v>811</v>
      </c>
      <c r="I107" s="815" t="s">
        <v>811</v>
      </c>
      <c r="J107" s="815" t="s">
        <v>811</v>
      </c>
      <c r="K107" s="815" t="s">
        <v>811</v>
      </c>
      <c r="L107" s="245"/>
      <c r="M107" s="245"/>
      <c r="N107" s="245"/>
    </row>
    <row r="108" spans="1:14" s="239" customFormat="1" x14ac:dyDescent="0.25">
      <c r="A108" s="646" t="s">
        <v>466</v>
      </c>
      <c r="B108" s="1580" t="s">
        <v>449</v>
      </c>
      <c r="C108" s="1523"/>
      <c r="D108" s="847" t="s">
        <v>574</v>
      </c>
      <c r="E108" s="847" t="s">
        <v>574</v>
      </c>
      <c r="F108" s="847" t="s">
        <v>574</v>
      </c>
      <c r="G108" s="847" t="s">
        <v>574</v>
      </c>
      <c r="H108" s="847" t="s">
        <v>574</v>
      </c>
      <c r="I108" s="847" t="s">
        <v>574</v>
      </c>
      <c r="J108" s="847" t="s">
        <v>574</v>
      </c>
      <c r="K108" s="848" t="s">
        <v>574</v>
      </c>
      <c r="L108" s="245"/>
      <c r="M108" s="245"/>
      <c r="N108" s="245"/>
    </row>
    <row r="109" spans="1:14" s="239" customFormat="1" x14ac:dyDescent="0.25">
      <c r="A109" s="647" t="s">
        <v>467</v>
      </c>
      <c r="B109" s="1581"/>
      <c r="C109" s="1524"/>
      <c r="D109" s="783" t="s">
        <v>573</v>
      </c>
      <c r="E109" s="783" t="s">
        <v>573</v>
      </c>
      <c r="F109" s="783" t="s">
        <v>573</v>
      </c>
      <c r="G109" s="783" t="s">
        <v>573</v>
      </c>
      <c r="H109" s="783" t="s">
        <v>573</v>
      </c>
      <c r="I109" s="783" t="s">
        <v>573</v>
      </c>
      <c r="J109" s="783" t="s">
        <v>573</v>
      </c>
      <c r="K109" s="948" t="s">
        <v>573</v>
      </c>
      <c r="L109" s="245"/>
      <c r="M109" s="245"/>
      <c r="N109" s="245"/>
    </row>
    <row r="110" spans="1:14" s="239" customFormat="1" x14ac:dyDescent="0.25">
      <c r="A110" s="216" t="s">
        <v>77</v>
      </c>
      <c r="B110" s="340" t="s">
        <v>450</v>
      </c>
      <c r="C110" s="340"/>
      <c r="D110" s="784"/>
      <c r="E110" s="784"/>
      <c r="F110" s="784"/>
      <c r="G110" s="784"/>
      <c r="H110" s="784"/>
      <c r="I110" s="784"/>
      <c r="J110" s="784"/>
      <c r="K110" s="807"/>
      <c r="L110" s="245"/>
      <c r="M110" s="245"/>
      <c r="N110" s="245"/>
    </row>
    <row r="111" spans="1:14" s="239" customFormat="1" x14ac:dyDescent="0.25">
      <c r="A111" s="647" t="s">
        <v>468</v>
      </c>
      <c r="B111" s="1578" t="s">
        <v>594</v>
      </c>
      <c r="C111" s="1525"/>
      <c r="D111" s="783" t="s">
        <v>573</v>
      </c>
      <c r="E111" s="849" t="s">
        <v>576</v>
      </c>
      <c r="F111" s="849" t="s">
        <v>576</v>
      </c>
      <c r="G111" s="783" t="s">
        <v>573</v>
      </c>
      <c r="H111" s="783" t="s">
        <v>573</v>
      </c>
      <c r="I111" s="783" t="s">
        <v>573</v>
      </c>
      <c r="J111" s="783" t="s">
        <v>573</v>
      </c>
      <c r="K111" s="949" t="s">
        <v>573</v>
      </c>
      <c r="L111" s="245"/>
      <c r="M111" s="245"/>
      <c r="N111" s="245"/>
    </row>
    <row r="112" spans="1:14" s="239" customFormat="1" x14ac:dyDescent="0.25">
      <c r="A112" s="647" t="s">
        <v>469</v>
      </c>
      <c r="B112" s="1581"/>
      <c r="C112" s="1524"/>
      <c r="D112" s="783" t="s">
        <v>573</v>
      </c>
      <c r="E112" s="849" t="s">
        <v>576</v>
      </c>
      <c r="F112" s="849" t="s">
        <v>576</v>
      </c>
      <c r="G112" s="783" t="s">
        <v>573</v>
      </c>
      <c r="H112" s="783" t="s">
        <v>573</v>
      </c>
      <c r="I112" s="783" t="s">
        <v>573</v>
      </c>
      <c r="J112" s="783" t="s">
        <v>573</v>
      </c>
      <c r="K112" s="948" t="s">
        <v>573</v>
      </c>
      <c r="L112" s="245"/>
      <c r="M112" s="245"/>
      <c r="N112" s="245"/>
    </row>
    <row r="113" spans="1:14" s="239" customFormat="1" x14ac:dyDescent="0.25">
      <c r="A113" s="216" t="s">
        <v>111</v>
      </c>
      <c r="B113" s="340" t="s">
        <v>452</v>
      </c>
      <c r="C113" s="340"/>
      <c r="D113" s="784"/>
      <c r="E113" s="784"/>
      <c r="F113" s="784"/>
      <c r="G113" s="784"/>
      <c r="H113" s="784"/>
      <c r="I113" s="784"/>
      <c r="J113" s="784"/>
      <c r="K113" s="807"/>
      <c r="L113" s="245"/>
      <c r="M113" s="245"/>
      <c r="N113" s="245"/>
    </row>
    <row r="114" spans="1:14" s="239" customFormat="1" x14ac:dyDescent="0.25">
      <c r="A114" s="650" t="s">
        <v>470</v>
      </c>
      <c r="B114" s="1578" t="str">
        <f>'Invulscherm 2 - Scores'!C113</f>
        <v>Inpassing autoverkeer</v>
      </c>
      <c r="C114" s="1525"/>
      <c r="D114" s="847" t="s">
        <v>574</v>
      </c>
      <c r="E114" s="847" t="s">
        <v>574</v>
      </c>
      <c r="F114" s="847" t="s">
        <v>574</v>
      </c>
      <c r="G114" s="847" t="s">
        <v>574</v>
      </c>
      <c r="H114" s="847" t="s">
        <v>574</v>
      </c>
      <c r="I114" s="847" t="s">
        <v>574</v>
      </c>
      <c r="J114" s="847" t="s">
        <v>574</v>
      </c>
      <c r="K114" s="848" t="s">
        <v>574</v>
      </c>
      <c r="L114" s="245"/>
      <c r="M114" s="245"/>
      <c r="N114" s="245"/>
    </row>
    <row r="115" spans="1:14" s="239" customFormat="1" x14ac:dyDescent="0.25">
      <c r="A115" s="650" t="s">
        <v>471</v>
      </c>
      <c r="B115" s="1579"/>
      <c r="C115" s="1526"/>
      <c r="D115" s="990" t="s">
        <v>573</v>
      </c>
      <c r="E115" s="990" t="s">
        <v>573</v>
      </c>
      <c r="F115" s="990" t="s">
        <v>573</v>
      </c>
      <c r="G115" s="990" t="s">
        <v>573</v>
      </c>
      <c r="H115" s="990" t="s">
        <v>573</v>
      </c>
      <c r="I115" s="990" t="s">
        <v>573</v>
      </c>
      <c r="J115" s="990" t="s">
        <v>573</v>
      </c>
      <c r="K115" s="991" t="s">
        <v>573</v>
      </c>
      <c r="L115" s="245"/>
      <c r="M115" s="245"/>
      <c r="N115" s="245"/>
    </row>
    <row r="116" spans="1:14" s="239" customFormat="1" x14ac:dyDescent="0.25">
      <c r="A116" s="646" t="s">
        <v>472</v>
      </c>
      <c r="B116" s="1580" t="s">
        <v>455</v>
      </c>
      <c r="C116" s="1523"/>
      <c r="D116" s="847" t="s">
        <v>574</v>
      </c>
      <c r="E116" s="847" t="s">
        <v>574</v>
      </c>
      <c r="F116" s="847" t="s">
        <v>574</v>
      </c>
      <c r="G116" s="847" t="s">
        <v>574</v>
      </c>
      <c r="H116" s="847" t="s">
        <v>574</v>
      </c>
      <c r="I116" s="847" t="s">
        <v>574</v>
      </c>
      <c r="J116" s="847" t="s">
        <v>574</v>
      </c>
      <c r="K116" s="848" t="s">
        <v>574</v>
      </c>
      <c r="L116" s="245"/>
      <c r="M116" s="245"/>
      <c r="N116" s="245"/>
    </row>
    <row r="117" spans="1:14" s="239" customFormat="1" x14ac:dyDescent="0.25">
      <c r="A117" s="657" t="s">
        <v>473</v>
      </c>
      <c r="B117" s="1579"/>
      <c r="C117" s="1526"/>
      <c r="D117" s="783" t="s">
        <v>573</v>
      </c>
      <c r="E117" s="783" t="s">
        <v>573</v>
      </c>
      <c r="F117" s="783" t="s">
        <v>573</v>
      </c>
      <c r="G117" s="783" t="s">
        <v>573</v>
      </c>
      <c r="H117" s="783" t="s">
        <v>573</v>
      </c>
      <c r="I117" s="783" t="s">
        <v>573</v>
      </c>
      <c r="J117" s="783" t="s">
        <v>573</v>
      </c>
      <c r="K117" s="806" t="s">
        <v>573</v>
      </c>
      <c r="L117" s="245"/>
      <c r="M117" s="245"/>
      <c r="N117" s="245"/>
    </row>
    <row r="118" spans="1:14" s="239" customFormat="1" x14ac:dyDescent="0.25">
      <c r="A118" s="646" t="s">
        <v>592</v>
      </c>
      <c r="B118" s="1580" t="s">
        <v>561</v>
      </c>
      <c r="C118" s="1523"/>
      <c r="D118" s="847" t="s">
        <v>574</v>
      </c>
      <c r="E118" s="847" t="s">
        <v>574</v>
      </c>
      <c r="F118" s="847" t="s">
        <v>574</v>
      </c>
      <c r="G118" s="847" t="s">
        <v>574</v>
      </c>
      <c r="H118" s="847" t="s">
        <v>574</v>
      </c>
      <c r="I118" s="847" t="s">
        <v>574</v>
      </c>
      <c r="J118" s="847" t="s">
        <v>574</v>
      </c>
      <c r="K118" s="848" t="s">
        <v>574</v>
      </c>
      <c r="L118" s="245"/>
      <c r="M118" s="245"/>
      <c r="N118" s="245"/>
    </row>
    <row r="119" spans="1:14" s="239" customFormat="1" x14ac:dyDescent="0.25">
      <c r="A119" s="937" t="s">
        <v>593</v>
      </c>
      <c r="B119" s="1581"/>
      <c r="C119" s="1524"/>
      <c r="D119" s="990" t="s">
        <v>573</v>
      </c>
      <c r="E119" s="990" t="s">
        <v>573</v>
      </c>
      <c r="F119" s="990" t="s">
        <v>573</v>
      </c>
      <c r="G119" s="990" t="s">
        <v>573</v>
      </c>
      <c r="H119" s="990" t="s">
        <v>573</v>
      </c>
      <c r="I119" s="990" t="s">
        <v>573</v>
      </c>
      <c r="J119" s="990" t="s">
        <v>573</v>
      </c>
      <c r="K119" s="991" t="s">
        <v>573</v>
      </c>
      <c r="L119" s="245"/>
      <c r="M119" s="245"/>
      <c r="N119" s="245"/>
    </row>
    <row r="120" spans="1:14" s="239" customFormat="1" x14ac:dyDescent="0.25">
      <c r="A120" s="216" t="s">
        <v>78</v>
      </c>
      <c r="B120" s="340" t="s">
        <v>456</v>
      </c>
      <c r="C120" s="340"/>
      <c r="D120" s="784"/>
      <c r="E120" s="784"/>
      <c r="F120" s="784"/>
      <c r="G120" s="784"/>
      <c r="H120" s="784"/>
      <c r="I120" s="784"/>
      <c r="J120" s="784"/>
      <c r="K120" s="807"/>
      <c r="L120" s="245"/>
      <c r="M120" s="245"/>
      <c r="N120" s="245"/>
    </row>
    <row r="121" spans="1:14" s="239" customFormat="1" x14ac:dyDescent="0.25">
      <c r="A121" s="654" t="s">
        <v>474</v>
      </c>
      <c r="B121" s="1578" t="str">
        <f>'Invulscherm 2 - Scores'!C120</f>
        <v>Inpassing en doorstroming van vrachtverkeer</v>
      </c>
      <c r="C121" s="1525"/>
      <c r="D121" s="849" t="s">
        <v>576</v>
      </c>
      <c r="E121" s="783" t="s">
        <v>573</v>
      </c>
      <c r="F121" s="783" t="s">
        <v>573</v>
      </c>
      <c r="G121" s="849" t="s">
        <v>576</v>
      </c>
      <c r="H121" s="849" t="s">
        <v>576</v>
      </c>
      <c r="I121" s="783" t="s">
        <v>573</v>
      </c>
      <c r="J121" s="783" t="s">
        <v>573</v>
      </c>
      <c r="K121" s="850" t="s">
        <v>576</v>
      </c>
      <c r="L121" s="245"/>
      <c r="M121" s="245"/>
      <c r="N121" s="245"/>
    </row>
    <row r="122" spans="1:14" s="239" customFormat="1" x14ac:dyDescent="0.25">
      <c r="A122" s="646" t="s">
        <v>475</v>
      </c>
      <c r="B122" s="1579"/>
      <c r="C122" s="1526"/>
      <c r="D122" s="932" t="s">
        <v>573</v>
      </c>
      <c r="E122" s="932" t="s">
        <v>573</v>
      </c>
      <c r="F122" s="932" t="s">
        <v>573</v>
      </c>
      <c r="G122" s="932" t="s">
        <v>573</v>
      </c>
      <c r="H122" s="932" t="s">
        <v>573</v>
      </c>
      <c r="I122" s="932" t="s">
        <v>573</v>
      </c>
      <c r="J122" s="932" t="s">
        <v>573</v>
      </c>
      <c r="K122" s="933" t="s">
        <v>573</v>
      </c>
      <c r="L122" s="245"/>
      <c r="M122" s="245"/>
      <c r="N122" s="245"/>
    </row>
    <row r="123" spans="1:14" s="239" customFormat="1" x14ac:dyDescent="0.25">
      <c r="A123" s="650" t="s">
        <v>476</v>
      </c>
      <c r="B123" s="1580" t="str">
        <f>'Invulscherm 2 - Scores'!C122</f>
        <v>Maatregelen voor het minimaliseren van hinder door vrachtverkeer</v>
      </c>
      <c r="C123" s="1523"/>
      <c r="D123" s="849" t="s">
        <v>576</v>
      </c>
      <c r="E123" s="783" t="s">
        <v>573</v>
      </c>
      <c r="F123" s="783" t="s">
        <v>573</v>
      </c>
      <c r="G123" s="849" t="s">
        <v>576</v>
      </c>
      <c r="H123" s="849" t="s">
        <v>576</v>
      </c>
      <c r="I123" s="783" t="s">
        <v>573</v>
      </c>
      <c r="J123" s="783" t="s">
        <v>573</v>
      </c>
      <c r="K123" s="850" t="s">
        <v>576</v>
      </c>
      <c r="L123" s="245"/>
      <c r="M123" s="245"/>
      <c r="N123" s="245"/>
    </row>
    <row r="124" spans="1:14" s="239" customFormat="1" x14ac:dyDescent="0.25">
      <c r="A124" s="646" t="s">
        <v>477</v>
      </c>
      <c r="B124" s="1579"/>
      <c r="C124" s="1526"/>
      <c r="D124" s="783" t="s">
        <v>573</v>
      </c>
      <c r="E124" s="783" t="s">
        <v>573</v>
      </c>
      <c r="F124" s="783" t="s">
        <v>573</v>
      </c>
      <c r="G124" s="783" t="s">
        <v>573</v>
      </c>
      <c r="H124" s="783" t="s">
        <v>573</v>
      </c>
      <c r="I124" s="783" t="s">
        <v>573</v>
      </c>
      <c r="J124" s="783" t="s">
        <v>573</v>
      </c>
      <c r="K124" s="806" t="s">
        <v>573</v>
      </c>
      <c r="L124" s="245"/>
      <c r="M124" s="245"/>
      <c r="N124" s="245"/>
    </row>
    <row r="125" spans="1:14" s="239" customFormat="1" x14ac:dyDescent="0.25">
      <c r="A125" s="657" t="s">
        <v>562</v>
      </c>
      <c r="B125" s="658" t="str">
        <f>'Invulscherm 2 - Scores'!C124</f>
        <v>Onderzoeken van alternatieven voor vrachtverkeer</v>
      </c>
      <c r="C125" s="658"/>
      <c r="D125" s="849" t="s">
        <v>576</v>
      </c>
      <c r="E125" s="783" t="s">
        <v>573</v>
      </c>
      <c r="F125" s="783" t="s">
        <v>573</v>
      </c>
      <c r="G125" s="849" t="s">
        <v>576</v>
      </c>
      <c r="H125" s="849" t="s">
        <v>576</v>
      </c>
      <c r="I125" s="783" t="s">
        <v>573</v>
      </c>
      <c r="J125" s="783" t="s">
        <v>573</v>
      </c>
      <c r="K125" s="850" t="s">
        <v>576</v>
      </c>
      <c r="L125" s="245"/>
      <c r="M125" s="245"/>
      <c r="N125" s="245"/>
    </row>
    <row r="126" spans="1:14" s="239" customFormat="1" x14ac:dyDescent="0.25">
      <c r="A126" s="216" t="s">
        <v>459</v>
      </c>
      <c r="B126" s="340" t="s">
        <v>460</v>
      </c>
      <c r="C126" s="340"/>
      <c r="D126" s="784"/>
      <c r="E126" s="784"/>
      <c r="F126" s="784"/>
      <c r="G126" s="784"/>
      <c r="H126" s="784"/>
      <c r="I126" s="784"/>
      <c r="J126" s="784"/>
      <c r="K126" s="807"/>
      <c r="L126" s="245"/>
      <c r="M126" s="245"/>
      <c r="N126" s="245"/>
    </row>
    <row r="127" spans="1:14" s="239" customFormat="1" x14ac:dyDescent="0.25">
      <c r="A127" s="654" t="s">
        <v>478</v>
      </c>
      <c r="B127" s="655" t="str">
        <f>'Invulscherm 2 - Scores'!C126</f>
        <v>Integratie van verkeerstromen / Modal Shift</v>
      </c>
      <c r="C127" s="656"/>
      <c r="D127" s="847" t="s">
        <v>574</v>
      </c>
      <c r="E127" s="847" t="s">
        <v>574</v>
      </c>
      <c r="F127" s="847" t="s">
        <v>574</v>
      </c>
      <c r="G127" s="847" t="s">
        <v>574</v>
      </c>
      <c r="H127" s="847" t="s">
        <v>574</v>
      </c>
      <c r="I127" s="847" t="s">
        <v>574</v>
      </c>
      <c r="J127" s="847" t="s">
        <v>574</v>
      </c>
      <c r="K127" s="848" t="s">
        <v>574</v>
      </c>
      <c r="L127" s="245"/>
      <c r="M127" s="245"/>
      <c r="N127" s="245"/>
    </row>
    <row r="128" spans="1:14" s="239" customFormat="1" x14ac:dyDescent="0.25">
      <c r="A128" s="651" t="s">
        <v>479</v>
      </c>
      <c r="B128" s="652" t="str">
        <f>'Invulscherm 2 - Scores'!C127</f>
        <v>Aansluiting infrastructuur op de omgeving</v>
      </c>
      <c r="C128" s="653"/>
      <c r="D128" s="783" t="s">
        <v>573</v>
      </c>
      <c r="E128" s="783" t="s">
        <v>573</v>
      </c>
      <c r="F128" s="783" t="s">
        <v>573</v>
      </c>
      <c r="G128" s="783" t="s">
        <v>573</v>
      </c>
      <c r="H128" s="783" t="s">
        <v>573</v>
      </c>
      <c r="I128" s="783" t="s">
        <v>573</v>
      </c>
      <c r="J128" s="783" t="s">
        <v>573</v>
      </c>
      <c r="K128" s="806" t="s">
        <v>573</v>
      </c>
      <c r="L128" s="245"/>
      <c r="M128" s="245"/>
      <c r="N128" s="245"/>
    </row>
    <row r="133" spans="1:15" x14ac:dyDescent="0.25">
      <c r="O133" s="1094"/>
    </row>
    <row r="134" spans="1:15" ht="5.25" customHeight="1" x14ac:dyDescent="0.25"/>
    <row r="135" spans="1:15" x14ac:dyDescent="0.25">
      <c r="O135" s="1094"/>
    </row>
    <row r="139" spans="1:15" s="159" customFormat="1" x14ac:dyDescent="0.25">
      <c r="A139"/>
      <c r="B139"/>
      <c r="C139" s="250"/>
      <c r="L139" s="245"/>
      <c r="M139" s="245"/>
      <c r="N139" s="245"/>
    </row>
    <row r="140" spans="1:15" s="159" customFormat="1" x14ac:dyDescent="0.25">
      <c r="A140"/>
      <c r="B140"/>
      <c r="C140" s="714"/>
      <c r="L140" s="245"/>
      <c r="M140" s="245"/>
      <c r="N140" s="245"/>
    </row>
    <row r="141" spans="1:15" s="159" customFormat="1" x14ac:dyDescent="0.25">
      <c r="A141"/>
      <c r="B141"/>
      <c r="C141" s="714"/>
      <c r="L141" s="245"/>
      <c r="M141" s="245"/>
      <c r="N141" s="245"/>
    </row>
    <row r="142" spans="1:15" s="159" customFormat="1" x14ac:dyDescent="0.25">
      <c r="A142"/>
      <c r="B142"/>
      <c r="C142" s="715"/>
      <c r="L142" s="245"/>
      <c r="M142" s="245"/>
      <c r="N142" s="245"/>
    </row>
    <row r="143" spans="1:15" s="159" customFormat="1" x14ac:dyDescent="0.25">
      <c r="A143"/>
      <c r="B143"/>
      <c r="C143" s="714" t="s">
        <v>563</v>
      </c>
      <c r="L143" s="245"/>
      <c r="M143" s="245"/>
      <c r="N143" s="245"/>
    </row>
    <row r="144" spans="1:15" s="159" customFormat="1" x14ac:dyDescent="0.25">
      <c r="A144"/>
      <c r="B144"/>
      <c r="C144" s="80"/>
      <c r="L144" s="245"/>
      <c r="M144" s="245"/>
      <c r="N144" s="245"/>
    </row>
    <row r="145" spans="1:14" s="159" customFormat="1" x14ac:dyDescent="0.25">
      <c r="A145"/>
      <c r="B145"/>
      <c r="C145" s="80"/>
      <c r="L145" s="245"/>
      <c r="M145" s="245"/>
      <c r="N145" s="245"/>
    </row>
    <row r="146" spans="1:14" s="159" customFormat="1" x14ac:dyDescent="0.25">
      <c r="A146"/>
      <c r="B146"/>
      <c r="C146" s="80"/>
      <c r="L146" s="245"/>
      <c r="M146" s="245"/>
      <c r="N146" s="245"/>
    </row>
  </sheetData>
  <sheetProtection sheet="1" objects="1" scenarios="1" selectLockedCells="1"/>
  <mergeCells count="54">
    <mergeCell ref="C46:C47"/>
    <mergeCell ref="H3:K3"/>
    <mergeCell ref="D3:G3"/>
    <mergeCell ref="B20:B21"/>
    <mergeCell ref="C20:C21"/>
    <mergeCell ref="B42:B43"/>
    <mergeCell ref="C42:C43"/>
    <mergeCell ref="C18:C19"/>
    <mergeCell ref="B12:B13"/>
    <mergeCell ref="C12:C13"/>
    <mergeCell ref="B15:B16"/>
    <mergeCell ref="C15:C16"/>
    <mergeCell ref="B97:B98"/>
    <mergeCell ref="C97:C98"/>
    <mergeCell ref="B85:B86"/>
    <mergeCell ref="C85:C86"/>
    <mergeCell ref="B87:B88"/>
    <mergeCell ref="C87:C88"/>
    <mergeCell ref="C68:C69"/>
    <mergeCell ref="B52:B53"/>
    <mergeCell ref="C75:C76"/>
    <mergeCell ref="C82:C83"/>
    <mergeCell ref="C92:C93"/>
    <mergeCell ref="C52:C53"/>
    <mergeCell ref="B55:B56"/>
    <mergeCell ref="C55:C56"/>
    <mergeCell ref="B57:B58"/>
    <mergeCell ref="C57:C58"/>
    <mergeCell ref="D2:K2"/>
    <mergeCell ref="B89:B90"/>
    <mergeCell ref="C89:C90"/>
    <mergeCell ref="B95:B96"/>
    <mergeCell ref="C95:C96"/>
    <mergeCell ref="B66:B67"/>
    <mergeCell ref="C66:C67"/>
    <mergeCell ref="B78:B79"/>
    <mergeCell ref="C78:C79"/>
    <mergeCell ref="B70:B71"/>
    <mergeCell ref="C70:C71"/>
    <mergeCell ref="B72:B73"/>
    <mergeCell ref="C72:C73"/>
    <mergeCell ref="B68:B69"/>
    <mergeCell ref="B50:B51"/>
    <mergeCell ref="C50:C51"/>
    <mergeCell ref="B106:C107"/>
    <mergeCell ref="B108:C109"/>
    <mergeCell ref="B111:C112"/>
    <mergeCell ref="B101:B102"/>
    <mergeCell ref="C101:C102"/>
    <mergeCell ref="B114:C115"/>
    <mergeCell ref="B116:C117"/>
    <mergeCell ref="B118:C119"/>
    <mergeCell ref="B121:C122"/>
    <mergeCell ref="B123:C124"/>
  </mergeCells>
  <pageMargins left="0.11811023622047245" right="0.11811023622047245" top="0.74803149606299213" bottom="0.94488188976377963" header="0.31496062992125984" footer="0.31496062992125984"/>
  <pageSetup paperSize="8"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C4:H6"/>
  <sheetViews>
    <sheetView workbookViewId="0">
      <selection activeCell="B3" sqref="B3:I7"/>
    </sheetView>
  </sheetViews>
  <sheetFormatPr defaultRowHeight="15" x14ac:dyDescent="0.25"/>
  <sheetData>
    <row r="4" spans="3:8" x14ac:dyDescent="0.25">
      <c r="C4" s="810"/>
      <c r="D4" s="75" t="s">
        <v>577</v>
      </c>
      <c r="G4" s="812" t="s">
        <v>573</v>
      </c>
      <c r="H4" s="75" t="s">
        <v>579</v>
      </c>
    </row>
    <row r="6" spans="3:8" x14ac:dyDescent="0.25">
      <c r="C6" s="811"/>
      <c r="D6" s="75" t="s">
        <v>578</v>
      </c>
      <c r="G6" s="813" t="s">
        <v>574</v>
      </c>
      <c r="H6" s="75" t="s">
        <v>580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13</vt:i4>
      </vt:variant>
    </vt:vector>
  </HeadingPairs>
  <TitlesOfParts>
    <vt:vector size="21" baseType="lpstr">
      <vt:lpstr>RAPPORT</vt:lpstr>
      <vt:lpstr>Invulscherm 1 - Weging</vt:lpstr>
      <vt:lpstr>Invulscherm 1b</vt:lpstr>
      <vt:lpstr>Invulscherm 2 - Scores</vt:lpstr>
      <vt:lpstr>BRONNEN</vt:lpstr>
      <vt:lpstr>Blad2</vt:lpstr>
      <vt:lpstr>Criteria-Status-Tabel</vt:lpstr>
      <vt:lpstr>Blad1</vt:lpstr>
      <vt:lpstr>Blad1!Afdrukbereik</vt:lpstr>
      <vt:lpstr>BRONNEN!Afdrukbereik</vt:lpstr>
      <vt:lpstr>'Criteria-Status-Tabel'!Afdrukbereik</vt:lpstr>
      <vt:lpstr>'Invulscherm 1 - Weging'!Afdrukbereik</vt:lpstr>
      <vt:lpstr>'Invulscherm 2 - Scores'!Afdrukbereik</vt:lpstr>
      <vt:lpstr>Criteria</vt:lpstr>
      <vt:lpstr>criteriaa</vt:lpstr>
      <vt:lpstr>fase</vt:lpstr>
      <vt:lpstr>grens</vt:lpstr>
      <vt:lpstr>hoofdthemas</vt:lpstr>
      <vt:lpstr>Janee</vt:lpstr>
      <vt:lpstr>Janeeaangepast</vt:lpstr>
      <vt:lpstr>type</vt:lpstr>
    </vt:vector>
  </TitlesOfParts>
  <Company>Witteveen+Bos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Schäffner</dc:creator>
  <cp:lastModifiedBy>Verheyen, Tinne</cp:lastModifiedBy>
  <cp:lastPrinted>2015-10-08T09:01:35Z</cp:lastPrinted>
  <dcterms:created xsi:type="dcterms:W3CDTF">2015-03-16T12:24:42Z</dcterms:created>
  <dcterms:modified xsi:type="dcterms:W3CDTF">2017-01-18T12:39:35Z</dcterms:modified>
</cp:coreProperties>
</file>