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trlProps/ctrlProp18.xml" ContentType="application/vnd.ms-excel.controlproperties+xml"/>
  <Override PartName="/xl/ctrlProps/ctrlProp19.xml" ContentType="application/vnd.ms-excel.controlproperties+xml"/>
  <Override PartName="/xl/comments3.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drawings/drawing7.xml" ContentType="application/vnd.openxmlformats-officedocument.drawing+xml"/>
  <Override PartName="/xl/charts/chart13.xml" ContentType="application/vnd.openxmlformats-officedocument.drawingml.chart+xml"/>
  <Override PartName="/xl/drawings/drawing8.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codeName="{8C4F1C90-05EB-6A55-5F09-09C24B55AC0B}"/>
  <workbookPr codeName="ThisWorkbook" defaultThemeVersion="124226"/>
  <mc:AlternateContent xmlns:mc="http://schemas.openxmlformats.org/markup-compatibility/2006">
    <mc:Choice Requires="x15">
      <x15ac:absPath xmlns:x15ac="http://schemas.microsoft.com/office/spreadsheetml/2010/11/ac" url="d:\gebruikersgegevens\verheytk\Desktop\presentatie Leuven 22-09\"/>
    </mc:Choice>
  </mc:AlternateContent>
  <bookViews>
    <workbookView xWindow="-15" yWindow="45" windowWidth="14400" windowHeight="12840" firstSheet="3" activeTab="4"/>
  </bookViews>
  <sheets>
    <sheet name="LEESWIJZER" sheetId="14" state="hidden" r:id="rId1"/>
    <sheet name="mob" sheetId="4" state="hidden" r:id="rId2"/>
    <sheet name="resterende vragen &amp; opmerkingen" sheetId="11" state="hidden" r:id="rId3"/>
    <sheet name="WELKOM" sheetId="22" r:id="rId4"/>
    <sheet name="INPUT" sheetId="10" r:id="rId5"/>
    <sheet name="DATAVERWERKING" sheetId="21" state="hidden" r:id="rId6"/>
    <sheet name="LISTS" sheetId="19" state="hidden" r:id="rId7"/>
    <sheet name="Sheet1" sheetId="20" state="hidden" r:id="rId8"/>
    <sheet name="RESULTAAT" sheetId="23" r:id="rId9"/>
  </sheets>
  <definedNames>
    <definedName name="_xlnm.Print_Area" localSheetId="4">INPUT!$A$13:$C$96</definedName>
    <definedName name="_xlnm.Print_Area" localSheetId="8">RESULTAAT!$A$1:$K$36</definedName>
    <definedName name="_xlnm.Print_Area" localSheetId="7">Sheet1!$B$1:$C$17</definedName>
    <definedName name="Range_basisgegevens">INPUT!$E$17:$E$19,INPUT!$E$21:$E$23,INPUT!$E$25:$E$29</definedName>
    <definedName name="Range_eindscores">DATAVERWERKING!$L$6,DATAVERWERKING!$L$23,DATAVERWERKING!$L$30,DATAVERWERKING!$L$45,DATAVERWERKING!$L$57</definedName>
    <definedName name="Range_reset">INPUT!$E$33:$E$41,INPUT!$E$43:$E$46,INPUT!$E$50:$E$53,INPUT!$E$57:$E$68,INPUT!$E$72:$E$80,INPUT!$E$84:$E$85,INPUT!$E$87:$E$96</definedName>
    <definedName name="Range_scores">DATAVERWERKING!$J$6:$J$7,DATAVERWERKING!$J$9:$J$10,DATAVERWERKING!$J$14,DATAVERWERKING!$J$16:$J$19,DATAVERWERKING!$J$23:$J$26,DATAVERWERKING!$J$32:$J$41,DATAVERWERKING!$J$45:$J$53,DATAVERWERKING!$J$57:$J$58,DATAVERWERKING!$J$60:$J$69</definedName>
    <definedName name="Range_vlookup">LISTS!$A$1:$E$291</definedName>
    <definedName name="Range_weging">INPUT!$D$33:$D$34,INPUT!$D$36:$D$37,INPUT!$D$41,INPUT!$D$43:$D$46,INPUT!$D$50:$D$53,INPUT!$D$59:$D$68,INPUT!$D$72:$D$80,INPUT!$D$84:$D$85,INPUT!$D$87:$D$96</definedName>
  </definedNames>
  <calcPr calcId="152511"/>
</workbook>
</file>

<file path=xl/calcChain.xml><?xml version="1.0" encoding="utf-8"?>
<calcChain xmlns="http://schemas.openxmlformats.org/spreadsheetml/2006/main">
  <c r="J13" i="23" l="1"/>
  <c r="D16" i="23"/>
  <c r="H15" i="23"/>
  <c r="B15" i="23"/>
  <c r="J17" i="23"/>
  <c r="J18" i="23"/>
  <c r="J19" i="23"/>
  <c r="J20" i="23"/>
  <c r="J16" i="23"/>
  <c r="D17" i="23"/>
  <c r="D18" i="23"/>
  <c r="D10" i="23"/>
  <c r="B16" i="23"/>
  <c r="B17" i="23"/>
  <c r="B18" i="23"/>
  <c r="H16" i="23"/>
  <c r="H17" i="23"/>
  <c r="H18" i="23"/>
  <c r="H19" i="23"/>
  <c r="H20" i="23"/>
  <c r="B9" i="20" l="1"/>
  <c r="B7" i="20"/>
  <c r="B8" i="20"/>
  <c r="B17" i="20"/>
  <c r="B16" i="20"/>
  <c r="B15" i="20"/>
  <c r="B13" i="20"/>
  <c r="B6" i="20"/>
  <c r="C6" i="20"/>
  <c r="C2" i="20"/>
  <c r="C7" i="20"/>
  <c r="C8" i="20"/>
  <c r="C9" i="20"/>
  <c r="C10" i="20"/>
  <c r="C14" i="20"/>
  <c r="C11" i="20"/>
  <c r="C16" i="20"/>
  <c r="C13" i="20"/>
  <c r="C12" i="20"/>
  <c r="C17" i="20"/>
  <c r="C15" i="20"/>
  <c r="B5" i="21" l="1"/>
  <c r="C6" i="21"/>
  <c r="D6" i="21"/>
  <c r="E6" i="21"/>
  <c r="F6" i="21"/>
  <c r="H6" i="21" s="1"/>
  <c r="C7" i="21"/>
  <c r="D7" i="21"/>
  <c r="E7" i="21"/>
  <c r="F7" i="21"/>
  <c r="H7" i="21" s="1"/>
  <c r="C8" i="21"/>
  <c r="D8" i="21"/>
  <c r="E8" i="21"/>
  <c r="F8" i="21"/>
  <c r="C9" i="21"/>
  <c r="D9" i="21"/>
  <c r="E9" i="21"/>
  <c r="F9" i="21"/>
  <c r="H9" i="21" s="1"/>
  <c r="C10" i="21"/>
  <c r="D10" i="21"/>
  <c r="E10" i="21"/>
  <c r="F10" i="21"/>
  <c r="H10" i="21" s="1"/>
  <c r="C11" i="21"/>
  <c r="D11" i="21"/>
  <c r="F11" i="21"/>
  <c r="C12" i="21"/>
  <c r="D12" i="21"/>
  <c r="F12" i="21"/>
  <c r="F20" i="21" s="1"/>
  <c r="C13" i="21"/>
  <c r="D13" i="21"/>
  <c r="F13" i="21"/>
  <c r="C14" i="21"/>
  <c r="D14" i="21"/>
  <c r="E14" i="21"/>
  <c r="F14" i="21"/>
  <c r="H14" i="21" s="1"/>
  <c r="B15" i="21"/>
  <c r="C16" i="21"/>
  <c r="D16" i="21"/>
  <c r="E16" i="21"/>
  <c r="F16" i="21"/>
  <c r="H16" i="21" s="1"/>
  <c r="C17" i="21"/>
  <c r="D17" i="21"/>
  <c r="E17" i="21"/>
  <c r="F17" i="21"/>
  <c r="C18" i="21"/>
  <c r="D18" i="21"/>
  <c r="E18" i="21"/>
  <c r="F18" i="21"/>
  <c r="H18" i="21" s="1"/>
  <c r="C19" i="21"/>
  <c r="D19" i="21"/>
  <c r="E19" i="21"/>
  <c r="F19" i="21"/>
  <c r="B21" i="21"/>
  <c r="B22" i="21"/>
  <c r="C23" i="21"/>
  <c r="D23" i="21"/>
  <c r="E23" i="21"/>
  <c r="F23" i="21"/>
  <c r="H23" i="21" s="1"/>
  <c r="C24" i="21"/>
  <c r="D24" i="21"/>
  <c r="E24" i="21"/>
  <c r="F24" i="21"/>
  <c r="H24" i="21" s="1"/>
  <c r="C25" i="21"/>
  <c r="D25" i="21"/>
  <c r="E25" i="21"/>
  <c r="F25" i="21"/>
  <c r="H25" i="21" s="1"/>
  <c r="C26" i="21"/>
  <c r="D26" i="21"/>
  <c r="E26" i="21"/>
  <c r="F26" i="21"/>
  <c r="H26" i="21" s="1"/>
  <c r="B28" i="21"/>
  <c r="B29" i="21"/>
  <c r="C30" i="21"/>
  <c r="D30" i="21"/>
  <c r="F30" i="21"/>
  <c r="C31" i="21"/>
  <c r="D31" i="21"/>
  <c r="F31" i="21"/>
  <c r="C32" i="21"/>
  <c r="D32" i="21"/>
  <c r="E32" i="21"/>
  <c r="F32" i="21"/>
  <c r="H32" i="21" s="1"/>
  <c r="C33" i="21"/>
  <c r="D33" i="21"/>
  <c r="E33" i="21"/>
  <c r="F33" i="21"/>
  <c r="H33" i="21" s="1"/>
  <c r="C34" i="21"/>
  <c r="D34" i="21"/>
  <c r="E34" i="21"/>
  <c r="F34" i="21"/>
  <c r="H34" i="21" s="1"/>
  <c r="C35" i="21"/>
  <c r="D35" i="21"/>
  <c r="E35" i="21"/>
  <c r="F35" i="21"/>
  <c r="H35" i="21" s="1"/>
  <c r="C36" i="21"/>
  <c r="D36" i="21"/>
  <c r="E36" i="21"/>
  <c r="F36" i="21"/>
  <c r="H36" i="21" s="1"/>
  <c r="C37" i="21"/>
  <c r="D37" i="21"/>
  <c r="E37" i="21"/>
  <c r="F37" i="21"/>
  <c r="C38" i="21"/>
  <c r="D38" i="21"/>
  <c r="E38" i="21"/>
  <c r="F38" i="21"/>
  <c r="H38" i="21" s="1"/>
  <c r="C39" i="21"/>
  <c r="D39" i="21"/>
  <c r="E39" i="21"/>
  <c r="F39" i="21"/>
  <c r="H39" i="21" s="1"/>
  <c r="C40" i="21"/>
  <c r="D40" i="21"/>
  <c r="E40" i="21"/>
  <c r="F40" i="21"/>
  <c r="H40" i="21" s="1"/>
  <c r="C41" i="21"/>
  <c r="D41" i="21"/>
  <c r="E41" i="21"/>
  <c r="F41" i="21"/>
  <c r="H41" i="21" s="1"/>
  <c r="B43" i="21"/>
  <c r="B44" i="21"/>
  <c r="C45" i="21"/>
  <c r="D45" i="21"/>
  <c r="E45" i="21"/>
  <c r="F45" i="21"/>
  <c r="H45" i="21" s="1"/>
  <c r="C46" i="21"/>
  <c r="D46" i="21"/>
  <c r="E46" i="21"/>
  <c r="F46" i="21"/>
  <c r="H46" i="21" s="1"/>
  <c r="C47" i="21"/>
  <c r="D47" i="21"/>
  <c r="E47" i="21"/>
  <c r="F47" i="21"/>
  <c r="H47" i="21" s="1"/>
  <c r="C48" i="21"/>
  <c r="D48" i="21"/>
  <c r="E48" i="21"/>
  <c r="F48" i="21"/>
  <c r="H48" i="21" s="1"/>
  <c r="C49" i="21"/>
  <c r="D49" i="21"/>
  <c r="E49" i="21"/>
  <c r="F49" i="21"/>
  <c r="H49" i="21" s="1"/>
  <c r="C50" i="21"/>
  <c r="D50" i="21"/>
  <c r="E50" i="21"/>
  <c r="F50" i="21"/>
  <c r="H50" i="21" s="1"/>
  <c r="C51" i="21"/>
  <c r="D51" i="21"/>
  <c r="E51" i="21"/>
  <c r="F51" i="21"/>
  <c r="H51" i="21" s="1"/>
  <c r="C52" i="21"/>
  <c r="D52" i="21"/>
  <c r="E52" i="21"/>
  <c r="F52" i="21"/>
  <c r="H52" i="21" s="1"/>
  <c r="C53" i="21"/>
  <c r="D53" i="21"/>
  <c r="E53" i="21"/>
  <c r="F53" i="21"/>
  <c r="H53" i="21" s="1"/>
  <c r="B55" i="21"/>
  <c r="B56" i="21"/>
  <c r="C57" i="21"/>
  <c r="D57" i="21"/>
  <c r="E57" i="21"/>
  <c r="F57" i="21"/>
  <c r="H57" i="21" s="1"/>
  <c r="C58" i="21"/>
  <c r="D58" i="21"/>
  <c r="E58" i="21"/>
  <c r="F58" i="21"/>
  <c r="H58" i="21" s="1"/>
  <c r="B59" i="21"/>
  <c r="C60" i="21"/>
  <c r="D60" i="21"/>
  <c r="E60" i="21"/>
  <c r="F60" i="21"/>
  <c r="H60" i="21" s="1"/>
  <c r="C61" i="21"/>
  <c r="D61" i="21"/>
  <c r="E61" i="21"/>
  <c r="F61" i="21"/>
  <c r="H61" i="21" s="1"/>
  <c r="C62" i="21"/>
  <c r="D62" i="21"/>
  <c r="E62" i="21"/>
  <c r="F62" i="21"/>
  <c r="H62" i="21" s="1"/>
  <c r="C63" i="21"/>
  <c r="D63" i="21"/>
  <c r="E63" i="21"/>
  <c r="F63" i="21"/>
  <c r="H63" i="21" s="1"/>
  <c r="C64" i="21"/>
  <c r="D64" i="21"/>
  <c r="E64" i="21"/>
  <c r="F64" i="21"/>
  <c r="H64" i="21" s="1"/>
  <c r="C65" i="21"/>
  <c r="D65" i="21"/>
  <c r="E65" i="21"/>
  <c r="F65" i="21"/>
  <c r="H65" i="21" s="1"/>
  <c r="C66" i="21"/>
  <c r="D66" i="21"/>
  <c r="E66" i="21"/>
  <c r="F66" i="21"/>
  <c r="H66" i="21" s="1"/>
  <c r="C67" i="21"/>
  <c r="D67" i="21"/>
  <c r="E67" i="21"/>
  <c r="F67" i="21"/>
  <c r="H67" i="21" s="1"/>
  <c r="C68" i="21"/>
  <c r="D68" i="21"/>
  <c r="E68" i="21"/>
  <c r="F68" i="21"/>
  <c r="H68" i="21" s="1"/>
  <c r="C69" i="21"/>
  <c r="D69" i="21"/>
  <c r="E69" i="21"/>
  <c r="F69" i="21"/>
  <c r="H69" i="21" s="1"/>
  <c r="B4" i="21"/>
  <c r="H37" i="21" l="1"/>
  <c r="H42" i="21" s="1"/>
  <c r="H70" i="21"/>
  <c r="H54" i="21"/>
  <c r="H27" i="21"/>
  <c r="H19" i="21"/>
  <c r="F27" i="21"/>
  <c r="C155" i="19"/>
  <c r="C154" i="19"/>
  <c r="C168" i="19"/>
  <c r="C167" i="19"/>
  <c r="C176" i="19"/>
  <c r="C175" i="19"/>
  <c r="C230" i="19"/>
  <c r="C229" i="19"/>
  <c r="C228" i="19"/>
  <c r="C248" i="19"/>
  <c r="C247" i="19"/>
  <c r="C260" i="19"/>
  <c r="C259" i="19"/>
  <c r="C267" i="19"/>
  <c r="C266" i="19"/>
  <c r="C149" i="19"/>
  <c r="C148" i="19"/>
  <c r="C147" i="19"/>
  <c r="A142" i="19"/>
  <c r="A141" i="19"/>
  <c r="I61" i="21" s="1"/>
  <c r="J61" i="21" s="1"/>
  <c r="C125" i="19"/>
  <c r="C126" i="19"/>
  <c r="C71" i="19"/>
  <c r="C70" i="19"/>
  <c r="B12" i="20" s="1"/>
  <c r="C69" i="19"/>
  <c r="C29" i="19"/>
  <c r="C30" i="19" s="1"/>
  <c r="C31" i="19" s="1"/>
  <c r="C32" i="19" s="1"/>
  <c r="C33" i="19" s="1"/>
  <c r="C34" i="19" s="1"/>
  <c r="I46" i="21" l="1"/>
  <c r="J46" i="21" s="1"/>
  <c r="I62" i="21"/>
  <c r="J62" i="21" s="1"/>
  <c r="I32" i="21"/>
  <c r="J32" i="21" s="1"/>
  <c r="I66" i="21"/>
  <c r="J66" i="21" s="1"/>
  <c r="I33" i="21"/>
  <c r="J33" i="21" s="1"/>
  <c r="I69" i="21"/>
  <c r="J69" i="21" s="1"/>
  <c r="I57" i="21"/>
  <c r="J57" i="21" s="1"/>
  <c r="I49" i="21"/>
  <c r="J49" i="21" s="1"/>
  <c r="I58" i="21"/>
  <c r="J58" i="21" s="1"/>
  <c r="I68" i="21"/>
  <c r="J68" i="21" s="1"/>
  <c r="I50" i="21"/>
  <c r="J50" i="21" s="1"/>
  <c r="I36" i="21"/>
  <c r="J36" i="21" s="1"/>
  <c r="I60" i="21"/>
  <c r="J60" i="21" s="1"/>
  <c r="I47" i="21"/>
  <c r="J47" i="21" s="1"/>
  <c r="I41" i="21"/>
  <c r="J41" i="21" s="1"/>
  <c r="I48" i="21"/>
  <c r="J48" i="21" s="1"/>
  <c r="I34" i="21"/>
  <c r="J34" i="21" s="1"/>
  <c r="I63" i="21"/>
  <c r="J63" i="21" s="1"/>
  <c r="I35" i="21"/>
  <c r="J35" i="21" s="1"/>
  <c r="I64" i="21"/>
  <c r="J64" i="21" s="1"/>
  <c r="I51" i="21"/>
  <c r="J51" i="21" s="1"/>
  <c r="I37" i="21"/>
  <c r="J37" i="21" s="1"/>
  <c r="I40" i="21"/>
  <c r="J40" i="21" s="1"/>
  <c r="I67" i="21"/>
  <c r="J67" i="21" s="1"/>
  <c r="I52" i="21"/>
  <c r="J52" i="21" s="1"/>
  <c r="I38" i="21"/>
  <c r="J38" i="21" s="1"/>
  <c r="I10" i="21"/>
  <c r="J10" i="21" s="1"/>
  <c r="I45" i="21"/>
  <c r="J45" i="21" s="1"/>
  <c r="I53" i="21"/>
  <c r="J53" i="21" s="1"/>
  <c r="I39" i="21"/>
  <c r="J39" i="21" s="1"/>
  <c r="I65" i="21"/>
  <c r="J65" i="21" s="1"/>
  <c r="I23" i="21"/>
  <c r="H17" i="21"/>
  <c r="H20" i="21" s="1"/>
  <c r="I6" i="21"/>
  <c r="J6" i="21" s="1"/>
  <c r="I25" i="21"/>
  <c r="J25" i="21" s="1"/>
  <c r="I16" i="21"/>
  <c r="J16" i="21" s="1"/>
  <c r="I7" i="21"/>
  <c r="J7" i="21" s="1"/>
  <c r="I26" i="21"/>
  <c r="J26" i="21" s="1"/>
  <c r="I14" i="21"/>
  <c r="J14" i="21" s="1"/>
  <c r="I9" i="21"/>
  <c r="J9" i="21" s="1"/>
  <c r="I24" i="21"/>
  <c r="J24" i="21" s="1"/>
  <c r="I19" i="21"/>
  <c r="J19" i="21" s="1"/>
  <c r="I18" i="21"/>
  <c r="J18" i="21" s="1"/>
  <c r="J54" i="21" l="1"/>
  <c r="I54" i="21"/>
  <c r="I70" i="21"/>
  <c r="J70" i="21"/>
  <c r="I42" i="21"/>
  <c r="J42" i="21"/>
  <c r="J23" i="21"/>
  <c r="J27" i="21" s="1"/>
  <c r="I27" i="21"/>
  <c r="I17" i="21"/>
  <c r="J17" i="21" s="1"/>
  <c r="J20" i="21" s="1"/>
  <c r="L45" i="21" l="1"/>
  <c r="Q47" i="21" s="1"/>
  <c r="Q49" i="21" s="1"/>
  <c r="L57" i="21"/>
  <c r="Q58" i="21" s="1"/>
  <c r="Q60" i="21" s="1"/>
  <c r="L30" i="21"/>
  <c r="Q33" i="21" s="1"/>
  <c r="Q35" i="21" s="1"/>
  <c r="L23" i="21"/>
  <c r="Q23" i="21" s="1"/>
  <c r="Q25" i="21" s="1"/>
  <c r="I20" i="21"/>
  <c r="L6" i="21" s="1"/>
  <c r="Q7" i="21" s="1"/>
  <c r="Q9" i="21" s="1"/>
  <c r="J6" i="4"/>
  <c r="K6" i="4"/>
  <c r="B44" i="4" l="1"/>
  <c r="K7" i="4" s="1"/>
  <c r="K9" i="4" s="1"/>
  <c r="B1" i="4"/>
  <c r="J7" i="4" s="1"/>
  <c r="J9" i="4" s="1"/>
</calcChain>
</file>

<file path=xl/comments1.xml><?xml version="1.0" encoding="utf-8"?>
<comments xmlns="http://schemas.openxmlformats.org/spreadsheetml/2006/main">
  <authors>
    <author>Stijn Vannieuwenborg</author>
  </authors>
  <commentList>
    <comment ref="B1" authorId="0" shapeId="0">
      <text>
        <r>
          <rPr>
            <b/>
            <sz val="9"/>
            <color indexed="81"/>
            <rFont val="Tahoma"/>
            <family val="2"/>
          </rPr>
          <t>Stijn Vannieuwenborg:</t>
        </r>
        <r>
          <rPr>
            <sz val="9"/>
            <color indexed="81"/>
            <rFont val="Tahoma"/>
            <family val="2"/>
          </rPr>
          <t xml:space="preserve">
Komt uit project-MER-screening vragenlijst</t>
        </r>
      </text>
    </comment>
  </commentList>
</comments>
</file>

<file path=xl/comments2.xml><?xml version="1.0" encoding="utf-8"?>
<comments xmlns="http://schemas.openxmlformats.org/spreadsheetml/2006/main">
  <authors>
    <author>Stijn Vannieuwenborg</author>
  </authors>
  <commentList>
    <comment ref="C64" authorId="0" shapeId="0">
      <text>
        <r>
          <rPr>
            <b/>
            <sz val="9"/>
            <color indexed="81"/>
            <rFont val="Tahoma"/>
            <family val="2"/>
          </rPr>
          <t>Stijn Vannieuwenborg:</t>
        </r>
        <r>
          <rPr>
            <sz val="9"/>
            <color indexed="81"/>
            <rFont val="Tahoma"/>
            <family val="2"/>
          </rPr>
          <t xml:space="preserve">
Bijkomend indien investering van binnen de regio. Indien investering van binnen de regio gewoon "hoeveel tewerkstelling…"</t>
        </r>
      </text>
    </comment>
    <comment ref="C66" authorId="0" shapeId="0">
      <text>
        <r>
          <rPr>
            <b/>
            <sz val="9"/>
            <color indexed="81"/>
            <rFont val="Tahoma"/>
            <family val="2"/>
          </rPr>
          <t>Stijn Vannieuwenborg:</t>
        </r>
        <r>
          <rPr>
            <sz val="9"/>
            <color indexed="81"/>
            <rFont val="Tahoma"/>
            <family val="2"/>
          </rPr>
          <t xml:space="preserve">
Gemiddelde van gemeentelijke inkomsten per hectare bedrijf te kennen. In functie hiervan kunnen we een positieve score afleiden (bovengemiddelde inkomsten), een neutrale score (gemiddelde inkomsten) of een negatieve score (lager dan gemiddelde inkomsten)</t>
        </r>
      </text>
    </comment>
  </commentList>
</comments>
</file>

<file path=xl/comments3.xml><?xml version="1.0" encoding="utf-8"?>
<comments xmlns="http://schemas.openxmlformats.org/spreadsheetml/2006/main">
  <authors>
    <author>Stijn Vannieuwenborg</author>
  </authors>
  <commentList>
    <comment ref="D37" authorId="0" shapeId="0">
      <text>
        <r>
          <rPr>
            <b/>
            <sz val="9"/>
            <color indexed="81"/>
            <rFont val="Tahoma"/>
            <family val="2"/>
          </rPr>
          <t>Stijn Vannieuwenborg:</t>
        </r>
        <r>
          <rPr>
            <sz val="9"/>
            <color indexed="81"/>
            <rFont val="Tahoma"/>
            <family val="2"/>
          </rPr>
          <t xml:space="preserve">
Bijkomend indien investering van binnen de regio. Indien investering van binnen de regio gewoon "hoeveel tewerkstelling…"</t>
        </r>
      </text>
    </comment>
    <comment ref="D39" authorId="0" shapeId="0">
      <text>
        <r>
          <rPr>
            <b/>
            <sz val="9"/>
            <color indexed="81"/>
            <rFont val="Tahoma"/>
            <family val="2"/>
          </rPr>
          <t>Stijn Vannieuwenborg:</t>
        </r>
        <r>
          <rPr>
            <sz val="9"/>
            <color indexed="81"/>
            <rFont val="Tahoma"/>
            <family val="2"/>
          </rPr>
          <t xml:space="preserve">
Gemiddelde van gemeentelijke inkomsten per hectare bedrijf te kennen. In functie hiervan kunnen we een positieve score afleiden (bovengemiddelde inkomsten), een neutrale score (gemiddelde inkomsten) of een negatieve score (lager dan gemiddelde inkomsten)</t>
        </r>
      </text>
    </comment>
  </commentList>
</comments>
</file>

<file path=xl/sharedStrings.xml><?xml version="1.0" encoding="utf-8"?>
<sst xmlns="http://schemas.openxmlformats.org/spreadsheetml/2006/main" count="672" uniqueCount="428">
  <si>
    <t>In welke mate hangt het bedrijf af van lokale (dus nabije) leveranciers?</t>
  </si>
  <si>
    <t>niet</t>
  </si>
  <si>
    <t>volledig</t>
  </si>
  <si>
    <t>overwegend</t>
  </si>
  <si>
    <t>in mindere mate</t>
  </si>
  <si>
    <t>25 tot 50 procent</t>
  </si>
  <si>
    <t>minder dan 25 procent</t>
  </si>
  <si>
    <t>50 tot 75 procent</t>
  </si>
  <si>
    <t>75 tot 100 procent</t>
  </si>
  <si>
    <t>meer dan 100 procent</t>
  </si>
  <si>
    <t>Mobiliteitsprofiel</t>
  </si>
  <si>
    <t>Bereikbaarheidsprofiel</t>
  </si>
  <si>
    <t>bovengrenzen te bepalen</t>
  </si>
  <si>
    <t>0 tot 1 beweging per dag</t>
  </si>
  <si>
    <t>1 tot 5 bewegingen per dag</t>
  </si>
  <si>
    <t>5 tot 10 bewegingen per dag</t>
  </si>
  <si>
    <t>Méér dan 10 bewegingen per dag</t>
  </si>
  <si>
    <t>gemiddeld aantal vrachtbewegingen tijdens een dag in het weekend of op feestdagen</t>
  </si>
  <si>
    <t>wat is een vrachtwagen? +3,5 ton? Misschien interactie met vraag rond type transport (vb: hoge frequente in combinatie +3,5 ton versterkt negatieve score)</t>
  </si>
  <si>
    <r>
      <t xml:space="preserve">algemene opmerking: onderstaande als u-vraag te formuleren! Zoals </t>
    </r>
    <r>
      <rPr>
        <sz val="11"/>
        <color rgb="FF00B0F0"/>
        <rFont val="Calibri"/>
        <family val="2"/>
        <scheme val="minor"/>
      </rPr>
      <t>hieronder</t>
    </r>
  </si>
  <si>
    <t>verlopen hoofdzakelijk gespreid</t>
  </si>
  <si>
    <t>verlopen hoofdzakelijk geconcentreerd</t>
  </si>
  <si>
    <t>algemene opmerking: in vragenlijst moet er duiding zijn (met vraagteken-icoon)</t>
  </si>
  <si>
    <t>U ontvangt bezoekers…</t>
  </si>
  <si>
    <t xml:space="preserve">U ontvangt </t>
  </si>
  <si>
    <t>nog meer?</t>
  </si>
  <si>
    <t xml:space="preserve">De site ligt </t>
  </si>
  <si>
    <t>misschien geen goede vraag…</t>
  </si>
  <si>
    <t>De site ligt</t>
  </si>
  <si>
    <t>in de kern van de gemeente</t>
  </si>
  <si>
    <t>in de rand van de kern</t>
  </si>
  <si>
    <t>enkele straten verwijderd van een hoofdas</t>
  </si>
  <si>
    <t>aan een hoofdas</t>
  </si>
  <si>
    <t>in de buurt van een hoofdas</t>
  </si>
  <si>
    <t>Niet belangrijk</t>
  </si>
  <si>
    <t>Matig belangrijk</t>
  </si>
  <si>
    <t>Belangrijk</t>
  </si>
  <si>
    <t>Zeer belangrijk</t>
  </si>
  <si>
    <t>Hoe belangrijk is de nabijheid van een bushalte of station</t>
  </si>
  <si>
    <t>industrie</t>
  </si>
  <si>
    <t>ambachten</t>
  </si>
  <si>
    <t>bouwnijverheid</t>
  </si>
  <si>
    <t>B2B</t>
  </si>
  <si>
    <t>B2C</t>
  </si>
  <si>
    <t xml:space="preserve">moeten wel kijken hoe het vroeger was? </t>
  </si>
  <si>
    <t>vb. vroeger 50 per dag &gt; nu 10 per dag &gt; niet noodzakelijk slecht</t>
  </si>
  <si>
    <t>= intensiteitsverandering</t>
  </si>
  <si>
    <t>geen luchtverontreiniging</t>
  </si>
  <si>
    <t>beperkte luchtverontreiniging</t>
  </si>
  <si>
    <t>aanzienlijke luchtverontreiniging</t>
  </si>
  <si>
    <t>nihil</t>
  </si>
  <si>
    <t>gering</t>
  </si>
  <si>
    <t>matig</t>
  </si>
  <si>
    <t>groot</t>
  </si>
  <si>
    <t>Hoe groot is de kans op schade aan en/of slijtage van het publieke domein tijdens de exploitatie</t>
  </si>
  <si>
    <t>in dezelfde gemeente</t>
  </si>
  <si>
    <t>in dezelfde regio</t>
  </si>
  <si>
    <t>buiten de regio</t>
  </si>
  <si>
    <t>basis voor layout</t>
  </si>
  <si>
    <t>resultaten</t>
  </si>
  <si>
    <t>scores</t>
  </si>
  <si>
    <t>onderverdeling</t>
  </si>
  <si>
    <t>Quid uitsluitingscriteria? Zoals Evolis</t>
  </si>
  <si>
    <t xml:space="preserve">Track record? Antecedenten? </t>
  </si>
  <si>
    <t>SHO: hoe gaat dit in zijn werk? WDG &gt; wie rond de tafel / escalatie? / … plaats in discussie?</t>
  </si>
  <si>
    <t>Wie vult in / hoe wordt gecommuniceerd naar ondernemer? SHO/SVE &gt; met resultaten naar CBS gaan?</t>
  </si>
  <si>
    <t>Goed</t>
  </si>
  <si>
    <t>Matig</t>
  </si>
  <si>
    <t>Slecht</t>
  </si>
  <si>
    <t>breedte wegenis / school / brede bochten / moeilijke kruispunten / zwakke weggebruikers / woonomgeving / …</t>
  </si>
  <si>
    <t>bestelwagen</t>
  </si>
  <si>
    <t xml:space="preserve">lichte vracht </t>
  </si>
  <si>
    <t>trekker oplegger</t>
  </si>
  <si>
    <t>wat is een beweging? inkomende en uitgaande tellen als twee</t>
  </si>
  <si>
    <t>Relevant?</t>
  </si>
  <si>
    <t>Link met hogere wegennet?</t>
  </si>
  <si>
    <t>Hoe ver ligt het van een bovenlokale vrachtroute?</t>
  </si>
  <si>
    <t>Herkomst personeel &gt; lokale verankering?</t>
  </si>
  <si>
    <t>Lightversie? Getrapte benadering &gt; bij gebrek aan informatie moet je een globale sleutelvraag moeten kunnen stellen?</t>
  </si>
  <si>
    <t>Te verwachten bouwhoogte (hoogste onderdeel) in relatie tot context (lager/hoger/even hoog)</t>
  </si>
  <si>
    <t>19de eeuwse stadsrand</t>
  </si>
  <si>
    <t>&lt; 1000 m²</t>
  </si>
  <si>
    <t>&lt; 250 m²</t>
  </si>
  <si>
    <t>&lt; 500 m²</t>
  </si>
  <si>
    <t>&lt; 2000 m²</t>
  </si>
  <si>
    <t>&lt; 5000 m²</t>
  </si>
  <si>
    <t>&lt; 10.000 m²</t>
  </si>
  <si>
    <t>&gt; 10.000 m²</t>
  </si>
  <si>
    <t>Is er onroerend erfgoed op de site aanwezig?</t>
  </si>
  <si>
    <t>circa 25 procent</t>
  </si>
  <si>
    <t>circa 50 procent</t>
  </si>
  <si>
    <t>circa 75 procent</t>
  </si>
  <si>
    <t>circa 100 procent</t>
  </si>
  <si>
    <t>circa 0 procent</t>
  </si>
  <si>
    <t>Doorwaadbaarheid van de site: te gedetailleerde vraag?</t>
  </si>
  <si>
    <t>Laat de onderneming zich binnen een regionaal clusterbeleid inschrijven?</t>
  </si>
  <si>
    <t xml:space="preserve">In welke mate hangt het bedrijf af van lokale (dus nabije) klanten? </t>
  </si>
  <si>
    <t>Hoeveel (bijkomende) tewerkstelling brengt de investering met zich mee?</t>
  </si>
  <si>
    <t>Informatief</t>
  </si>
  <si>
    <t>Beïnvloedt keuzelijsten</t>
  </si>
  <si>
    <t>Bepaalt de score</t>
  </si>
  <si>
    <t>Heeft link met / stuurt vraag</t>
  </si>
  <si>
    <t>Hoeveel groeimarge heeft de investering binnen de contouren van het terrein op basis van actuele groeicijfers?</t>
  </si>
  <si>
    <t>Zijn er investeringen nodig vanuit de stad of gemeente om de investering te faciliteren?</t>
  </si>
  <si>
    <t>bovengemiddeld</t>
  </si>
  <si>
    <t>gemiddeld</t>
  </si>
  <si>
    <t>lager dan gemiddeld</t>
  </si>
  <si>
    <t>geen meldingsplicht of milieuvergunning</t>
  </si>
  <si>
    <t>een milieuvergunning klasse 2</t>
  </si>
  <si>
    <t>een meldingsplicht klasse 3</t>
  </si>
  <si>
    <t>een milieuvergunning klasse 1</t>
  </si>
  <si>
    <t>geen stofhinder</t>
  </si>
  <si>
    <t>beperkte stofhinder</t>
  </si>
  <si>
    <t>aanzienlijke stofhinder</t>
  </si>
  <si>
    <t>geen lichthinder</t>
  </si>
  <si>
    <t>beperkte lichthinder</t>
  </si>
  <si>
    <t>aanzienlijke lichthinder</t>
  </si>
  <si>
    <t>geen geurhinder</t>
  </si>
  <si>
    <t>beperkte geurhinder</t>
  </si>
  <si>
    <t>aanzienlijke geurhinder</t>
  </si>
  <si>
    <t>geen geluidsoverlast</t>
  </si>
  <si>
    <t>beperkte geluidsoverlast</t>
  </si>
  <si>
    <t>aanzienlijke geluidsoverlast</t>
  </si>
  <si>
    <t>geen trillingen</t>
  </si>
  <si>
    <t>beperkte trilling</t>
  </si>
  <si>
    <t>aanzienlijke trilling</t>
  </si>
  <si>
    <t>met lichte vrachtauto's (-3,5 ton)</t>
  </si>
  <si>
    <t>met eendelige vrachtauto's</t>
  </si>
  <si>
    <t>met tweedelige vrachtauto's (trekker en aanhanger)</t>
  </si>
  <si>
    <t>op openbaar domein</t>
  </si>
  <si>
    <t>op privaat domein, in open lucht</t>
  </si>
  <si>
    <t>op privaat domein, in dock shelter</t>
  </si>
  <si>
    <t>op privaat domein, binnen afgesloten gebouw</t>
  </si>
  <si>
    <t>quasi geen vrachtbewegingen</t>
  </si>
  <si>
    <t>gemiddeld méér dan 10 vrachtbewegingen</t>
  </si>
  <si>
    <t>gemiddeld minder dan 4 vrachtbewegingen</t>
  </si>
  <si>
    <t>gemiddeld minder dan 10 vrachtbewingen</t>
  </si>
  <si>
    <t>uitsluitend binnen de courante werkuren</t>
  </si>
  <si>
    <t>hoofdzakelijk binnen de courante werkuren</t>
  </si>
  <si>
    <t>Wordt er in het weekend gewerkt?</t>
  </si>
  <si>
    <t>geen bezoekers</t>
  </si>
  <si>
    <t>op minder dan 5 km van het hogere wegennet</t>
  </si>
  <si>
    <t>een beperkt aantal bezoekers</t>
  </si>
  <si>
    <t>tientallen bezoekers</t>
  </si>
  <si>
    <t>aan het hogere wegennet</t>
  </si>
  <si>
    <t>op minder dan 0,5 km van het hogere wegennet</t>
  </si>
  <si>
    <t>op minder dan 1 km van het hogere wegennet</t>
  </si>
  <si>
    <t>op méér dan 5 km van het hogere wegennet</t>
  </si>
  <si>
    <t>goed</t>
  </si>
  <si>
    <t>slecht</t>
  </si>
  <si>
    <t>Wordt er in shifts gewerkt? Aantal personeelsleden?</t>
  </si>
  <si>
    <t>Zullen de medewerkers op het eigen bedrijfsterrein kunnen parkeren?</t>
  </si>
  <si>
    <t>Is er op de site voldoende ruimte om te bufferen?</t>
  </si>
  <si>
    <t>ja, volledig</t>
  </si>
  <si>
    <t>ja, gedeeltelijk</t>
  </si>
  <si>
    <t>Zijn er kwetsbare functies binnen een straal van 200 meter rond de site?</t>
  </si>
  <si>
    <t>kies</t>
  </si>
  <si>
    <t>Welke bestemming heeft de site?</t>
  </si>
  <si>
    <t>Ligt de site in een stad of een gemeente?</t>
  </si>
  <si>
    <t>In welk type buurt ligt de site?</t>
  </si>
  <si>
    <t>gemeente</t>
  </si>
  <si>
    <t>stad</t>
  </si>
  <si>
    <t>woongebied (rood)</t>
  </si>
  <si>
    <t>industriegebied (paars)</t>
  </si>
  <si>
    <t>andere</t>
  </si>
  <si>
    <t>centrum</t>
  </si>
  <si>
    <t>Hoe groot is de site?</t>
  </si>
  <si>
    <t>gemengd weefsel langs invalsweg</t>
  </si>
  <si>
    <t>historische binnenstad</t>
  </si>
  <si>
    <t>Wat is de actuele graad van bebouwde oppervlakte op de site?</t>
  </si>
  <si>
    <t>Komt de zaakvoerder of een  conciërge bij het bedrijf wonen?</t>
  </si>
  <si>
    <t>Tot welke economische sector behoort het bedrijf?</t>
  </si>
  <si>
    <t>resetknop om alles terug op kies te zetten?</t>
  </si>
  <si>
    <t>quid vrachtbewegingen in het weekend?</t>
  </si>
  <si>
    <t>consistentie in vraagstelling: stelling of vraag?</t>
  </si>
  <si>
    <t>negatieve waardes in de score's mogelijk, zoals bijvoorbeeld bij "visuele verbetering ten aanzien van vroeger" = compensatie negatievere punten</t>
  </si>
  <si>
    <t>neen, geen buffering op eigen terrein mogelijk</t>
  </si>
  <si>
    <t>probleem met ongelijke scoreverdeling: ene vraag maximum score 3, andere vraag maximum score 4 &gt; welke getallen op wijzerplaat?</t>
  </si>
  <si>
    <t>gewichten: wijzerplaat moet zich automatisch aan de wijzerplaat kunnen aanpassen</t>
  </si>
  <si>
    <t>Vragen in verband met procedure en methode</t>
  </si>
  <si>
    <t>Criteriavoorstellen, weliswaar nog niet ingevoegd</t>
  </si>
  <si>
    <t>Vragen in verband met inhoud en werking van het instrument</t>
  </si>
  <si>
    <t>"Onbekend" in dropdowns in te voeren? Quid puntenscores?</t>
  </si>
  <si>
    <t>ja/nee vragen moeten nog opgelost worden qua puntenscoring</t>
  </si>
  <si>
    <t>indien gewicht wordt toegekend in functie van eigen voorkeuren: quid opnieuw in te voeren indien nieuw dossier? Of zelfde excel? Quid reset?</t>
  </si>
  <si>
    <t>gewicht vertalen: belangrijk, minder belangrijk, belangrijker in plaats van getallen</t>
  </si>
  <si>
    <t>Idee: vragen niet laten meetellen in score indien keuze voor "onbekend"</t>
  </si>
  <si>
    <t xml:space="preserve">Begrip “nabijheid” nog te definiëren bij lokale klanten en leveranciers + </t>
  </si>
  <si>
    <t>Handleiding superbelangrijk!!! handleiding via hyperlink naar cel op ander blad en omgekeerd om terug te keren</t>
  </si>
  <si>
    <t>Voor wat zet je de tool in? Wanneer gebruiken? Je mag de tool niet "oneigenlijk" gebruiken.</t>
  </si>
  <si>
    <t>Lean-traject met WDG</t>
  </si>
  <si>
    <t>Gemeente vult in, vraagt info aan ondernemer. Escalatie naar CBS &gt; te bepalen in proces flow lean traject</t>
  </si>
  <si>
    <t>afwachten hoe gebruiker reageert op gestelde vragen</t>
  </si>
  <si>
    <t>Evalueren indien score of niet: misschien meenemen als informatief element</t>
  </si>
  <si>
    <t>Waren er klachten op de vorige locatie?</t>
  </si>
  <si>
    <t>Indien "onbekend" &gt; conditional formating orange &gt; + geen bijdrage in score en gemiddelde</t>
  </si>
  <si>
    <t>wel resetknop met macro</t>
  </si>
  <si>
    <t>voorlopig gemengd</t>
  </si>
  <si>
    <t>niet negatief</t>
  </si>
  <si>
    <t>mouw aan te passen &gt; evt. via procentuele verdeling? + gewichten in woorden in plaats van cijfers</t>
  </si>
  <si>
    <t>telkens zelfde range (vb. 3) en onder te verdelen naargelang aantal keuzemogelijkheden</t>
  </si>
  <si>
    <t>niet relevant</t>
  </si>
  <si>
    <t>Deliverable: Omschrijven in startpagina: logo / toelichting / disclaimer / … niet zinvol voor bepaalde duidelijke gevallen (cf. uitsluitingscriteria - vb. SEVESO)</t>
  </si>
  <si>
    <t>unieke waarden: met spaties werken als truuk - joepiejee</t>
  </si>
  <si>
    <t>cf. resetknop</t>
  </si>
  <si>
    <t>belangrijk</t>
  </si>
  <si>
    <t>zeer belangrijk</t>
  </si>
  <si>
    <t>belang</t>
  </si>
  <si>
    <t>Onder kwestbare functies worden onder meer begrepen: scholen, rusthuizen, ziekenhuizen, kindercrèches, …</t>
  </si>
  <si>
    <t>Draagt het bedrijf bij tot de uitstraling van de gemeente?</t>
  </si>
  <si>
    <t>het bedrijf draagt bij tot de uitstraling van de gemeente</t>
  </si>
  <si>
    <t>het bedrijf draagt beperkt bij tot de uitstraling van de gemeente</t>
  </si>
  <si>
    <t>het bedrijf draagt niet bij tot de uitstraling van de gemeente</t>
  </si>
  <si>
    <t>Heeft het bedrijf een publieksfunctie?</t>
  </si>
  <si>
    <t>RUIMTELIJK KENMERKEN</t>
  </si>
  <si>
    <t>VAN DE LOCATIE</t>
  </si>
  <si>
    <t>SOCIALE KENMERKEN</t>
  </si>
  <si>
    <t>Wat is de visuele impact van het project op de omgeving?</t>
  </si>
  <si>
    <t>Kan het aanwezige erfgoed op de site behouden worden?</t>
  </si>
  <si>
    <t>Vereisen de geplande activiteiten opslag in open lucht?</t>
  </si>
  <si>
    <t>de activiteiten hebben een publieksfunctie</t>
  </si>
  <si>
    <t>de activiteiten hebben geen publieksfunctie</t>
  </si>
  <si>
    <t>Is een gedeeld gebruik van delen van de bedrijfssite mogelijk en bespreekbaar?</t>
  </si>
  <si>
    <t>ECONOMISCHE KENMERKEN</t>
  </si>
  <si>
    <t>Is de belangrijkste doelgroep van het bedrijf particulieren (B2C) of professionelen (B2B)</t>
  </si>
  <si>
    <t>Waar is het bedrijf momenteel gevestigd?</t>
  </si>
  <si>
    <t>Welke betekenis hebben de geplande investeringen van het bedrijf?</t>
  </si>
  <si>
    <t>de investering is aanzienlijk</t>
  </si>
  <si>
    <t>de investering is beperkt</t>
  </si>
  <si>
    <t>Wat betekent de investering op vlak van gemeentelijke inkomsten?</t>
  </si>
  <si>
    <t>MOBILITEITSKENMERKEN</t>
  </si>
  <si>
    <t>Vereisen de geplande activiteiten een milieuvergunning?</t>
  </si>
  <si>
    <t>Vereisen de geplande activiteiten de opslag of behandeling van gevaarlijke stoffen?</t>
  </si>
  <si>
    <t>Veroorzaken de geplande activiteiten luchtverontreiniging?</t>
  </si>
  <si>
    <t>Veroorzaken de geplande activiteiten stofhinder?</t>
  </si>
  <si>
    <t>Veroorzaken de geplande activiteiten geurhinder?</t>
  </si>
  <si>
    <t>Veroorzaken de geplande activiteiten lichthinder?</t>
  </si>
  <si>
    <t>Veroorzaken de geplande activiteiten geluidsoverlast?</t>
  </si>
  <si>
    <t>Veroorzaken de geplande activiteiten trillingen?</t>
  </si>
  <si>
    <t>Vereisen de geplande activiteiten meer verharde oppervlakte dan vandaag reeds op de site aanwezig is?</t>
  </si>
  <si>
    <t>Hoe ver ligt de site van het hogere wegennet?</t>
  </si>
  <si>
    <t>Wat is de kwaliteit van het ontsluitingstraject?</t>
  </si>
  <si>
    <t>Waar gebeurt het laden en lossen?</t>
  </si>
  <si>
    <t>Hoeveel vrachtbewegingen zijn er binnen de courante werkuren (van 9 tot 16 uur)?</t>
  </si>
  <si>
    <t>Hoeveel vrachtbewegingen zijn er 's morgens en 's avonds (van 6 tot 9 en van 16 tot 20 uur, samengeteld)?</t>
  </si>
  <si>
    <t>Met welk type vrachtvervoer worden goederen hoofdzakelijk aan- en afgevoerd?</t>
  </si>
  <si>
    <t>Hoeveel vrachtbewegingen zijn er 's nachts (van 20 tot 6 uur)</t>
  </si>
  <si>
    <t>In welke mate zijn de vrachtbewegingen gespreid in tijd?</t>
  </si>
  <si>
    <t>het geplande project heeft een positieve visuele impact</t>
  </si>
  <si>
    <t>het geplande project heeft een neutrale visuele impact</t>
  </si>
  <si>
    <t>het geplande project heeft een negatieve visuele impact</t>
  </si>
  <si>
    <t>het bouwkundig erfgoed kan behouden worden</t>
  </si>
  <si>
    <t>het bouwkundig erfgoed moet worden aangetast</t>
  </si>
  <si>
    <t>het bouwkundig erfgoed moet verdwijnen</t>
  </si>
  <si>
    <t>dit is mogelijk en bespreekbaar</t>
  </si>
  <si>
    <t>dit is niet mogelijk</t>
  </si>
  <si>
    <t>dit is mogelijk maar niet bespreekbaar</t>
  </si>
  <si>
    <t>KENMERKEN LEEFMILIEU</t>
  </si>
  <si>
    <t>Wanneer gebeurt het laden en lossen?</t>
  </si>
  <si>
    <t>Hoeveel bezoekers ontvangt heb bedrijf?</t>
  </si>
  <si>
    <t>antwoord onbekend</t>
  </si>
  <si>
    <t>neen, er zijn geen kwestbare functies</t>
  </si>
  <si>
    <t>In welke mate moet de bestaande toestand aan de geplande activiteiten worden aangepast?</t>
  </si>
  <si>
    <t>de site wordt opgefrist</t>
  </si>
  <si>
    <t>de site wordt volledig vernieuwd</t>
  </si>
  <si>
    <t>In welke staat is de site vandaag?</t>
  </si>
  <si>
    <t>definities definiëren</t>
  </si>
  <si>
    <t>de site is verouderd maar niet verwaarloosd</t>
  </si>
  <si>
    <t>de site is verouderd en verwaarloosd</t>
  </si>
  <si>
    <t>de site is nieuw en niet verwaarloosd</t>
  </si>
  <si>
    <t>de site is nieuw maar verwaarloosd</t>
  </si>
  <si>
    <t>het geplande project vereist opslag in open lucht</t>
  </si>
  <si>
    <t>het geplande project vereist geen opslag in open lucht</t>
  </si>
  <si>
    <t>ja, er is erfgoed aanwezig</t>
  </si>
  <si>
    <t>neen, er is geen erfgoed aanwezig</t>
  </si>
  <si>
    <t>ja, er zijn kwetsbare functies</t>
  </si>
  <si>
    <t>ja, op de site zal er iemand wonen</t>
  </si>
  <si>
    <t>neen, op de site zal er niemand wonen</t>
  </si>
  <si>
    <t>ja, de activiteiten maken deel uit van een regionale cluster</t>
  </si>
  <si>
    <t>neen, de activiteiten maken geen deel uit van een regionale cluster</t>
  </si>
  <si>
    <t>VAN DE GEPLANDE ACTIVITEIT</t>
  </si>
  <si>
    <t>ja, de geplande activiteiten vereisen gevaarlijke stoffen</t>
  </si>
  <si>
    <t>neen, de geplande activiteiten vereisen geen gevaarlijke stoffen</t>
  </si>
  <si>
    <t>neen, de geplande activiteiten vereisen evenveel of minder verharde oppervlakte</t>
  </si>
  <si>
    <t>uitsluitend buiten de courante werkuren, hoofdzakelijk 's morgens en 's avonds</t>
  </si>
  <si>
    <t>uitsluitend buiten de courante werkuren, hoofdzakelijk 's nachts</t>
  </si>
  <si>
    <t>Wordt er bij de geplande activiteiten in shifts gewerkt?</t>
  </si>
  <si>
    <t>neen, niet alle medewerkers en bezoekers zullen op eigen terrein kunnen parkeren</t>
  </si>
  <si>
    <t>ja, alle medewerkers en bezoekers zullen op eigen terrein kunnen parkeren</t>
  </si>
  <si>
    <t>neen, er zal niet in shifts worden gewerkt</t>
  </si>
  <si>
    <t>ja, er zal in shifts worden gewerkt</t>
  </si>
  <si>
    <t>x</t>
  </si>
  <si>
    <t>de site blijft ongewijzigd</t>
  </si>
  <si>
    <t>handel</t>
  </si>
  <si>
    <t>diensten</t>
  </si>
  <si>
    <t>ja, de geplande activiteiten vereisen meer verharde oppervlakte</t>
  </si>
  <si>
    <t>er zijn geen investeringen door de gemeente vereist</t>
  </si>
  <si>
    <t>er zijn minimale investeringen door de gemeente vereist</t>
  </si>
  <si>
    <t>er zijn aanzienlijke investeringen door de gemeente vereist</t>
  </si>
  <si>
    <t>R01 - kwestsbare functies</t>
  </si>
  <si>
    <t>R02 - bestemming</t>
  </si>
  <si>
    <t>R04b - type buurt in gemeente</t>
  </si>
  <si>
    <t>R04a - type buurt in stad</t>
  </si>
  <si>
    <t>R03 - stad of gemeente</t>
  </si>
  <si>
    <t>R05 - oppervlakte</t>
  </si>
  <si>
    <t>R06 - bebouwingsgraad</t>
  </si>
  <si>
    <t>R07 - aanwezigheid erfgoed</t>
  </si>
  <si>
    <t>R08 - staat van de site</t>
  </si>
  <si>
    <t>R09 - buffering</t>
  </si>
  <si>
    <t>R10 - visuele impact</t>
  </si>
  <si>
    <t>R11 - inrichtingsplannen</t>
  </si>
  <si>
    <t>R12 - opslag</t>
  </si>
  <si>
    <t>R13 - behoud erfgoed</t>
  </si>
  <si>
    <t>S01 - uitstraling</t>
  </si>
  <si>
    <t>S02 - publieksfunctie</t>
  </si>
  <si>
    <t>S03 - collectief gebruik</t>
  </si>
  <si>
    <t>S04 - bewoning op de site</t>
  </si>
  <si>
    <t>E01 - sector</t>
  </si>
  <si>
    <t>E02 - doelgroep</t>
  </si>
  <si>
    <t>E03 - cluster</t>
  </si>
  <si>
    <t>E04/E05 - afhankelijkheid klanten en leveranciers</t>
  </si>
  <si>
    <t>E06 - geplande investeringen</t>
  </si>
  <si>
    <t>E07 - huidige vestiging</t>
  </si>
  <si>
    <t>E08 - tewerkstelling</t>
  </si>
  <si>
    <t>E09 - groeimarge</t>
  </si>
  <si>
    <t>E10 - belastingen</t>
  </si>
  <si>
    <t>E11 - gemeentelijke investeringen</t>
  </si>
  <si>
    <t>E12 - slijtage</t>
  </si>
  <si>
    <t>L01 - milieuvergunning</t>
  </si>
  <si>
    <t>L02 - gevaarlijke stoffen</t>
  </si>
  <si>
    <t>L03 - luchtverontreiniging</t>
  </si>
  <si>
    <t>L04 - stofhinder</t>
  </si>
  <si>
    <t>L05 - geurhinder</t>
  </si>
  <si>
    <t>L05 - lichthinder</t>
  </si>
  <si>
    <t>L07 - geluisoverlast</t>
  </si>
  <si>
    <t>L08 - trillingen</t>
  </si>
  <si>
    <t>L09 - verharding</t>
  </si>
  <si>
    <t>M01 - wegennet</t>
  </si>
  <si>
    <t>M02 - ontsluitingstraject</t>
  </si>
  <si>
    <t>M03 - vrachtverkeer</t>
  </si>
  <si>
    <t>M04/M05/M06 - aantal vrachtbewegingen</t>
  </si>
  <si>
    <t>M07 - concentratie</t>
  </si>
  <si>
    <t>M08 - waar laden en lossen</t>
  </si>
  <si>
    <t>M09 - wanneer laden en lossen</t>
  </si>
  <si>
    <t>M10 - parkeren</t>
  </si>
  <si>
    <t>M11 - shifts</t>
  </si>
  <si>
    <t>M12 - aantal bezoekers</t>
  </si>
  <si>
    <t>weinig belangrijk</t>
  </si>
  <si>
    <t>score</t>
  </si>
  <si>
    <t>totaal</t>
  </si>
  <si>
    <t>schaal</t>
  </si>
  <si>
    <t>verdeling</t>
  </si>
  <si>
    <t>In een straal van 200 meter rond de site zijn er geen kwetsbare functies</t>
  </si>
  <si>
    <t>In een straal van 200 meter zijn er kwetsbare functies</t>
  </si>
  <si>
    <t>Het is niet bekend of er in een straat van 200 meter kwetsbare functies zijn</t>
  </si>
  <si>
    <t>De site heeft als stedenbouwkundige bestemming "industriegebied"</t>
  </si>
  <si>
    <t>De site heeft als stedenbouwkundige bestemming "woongebied"</t>
  </si>
  <si>
    <t>De site heeft een andere stedenbouwkundige bestemming dan "industriegebied" of "woongebied"</t>
  </si>
  <si>
    <t>De site ligt in het gemengde weefsel langs een invalsweg</t>
  </si>
  <si>
    <t>De site ligt in de historische binnenstad</t>
  </si>
  <si>
    <t>De site ligt in de 19de eeuwse stadsrand</t>
  </si>
  <si>
    <t>De site ligt in de groene en residentiële rand van de gemeente</t>
  </si>
  <si>
    <t>De site ligt in de groene en residentiële rand van de stad</t>
  </si>
  <si>
    <t>De site ligt in het centrum van de gemeente</t>
  </si>
  <si>
    <t>De site is kleiner dan 250 m²</t>
  </si>
  <si>
    <t>De site is kleiner dan 500 m²</t>
  </si>
  <si>
    <t>De site is kleiner dan 1000 m²</t>
  </si>
  <si>
    <t>De site is kleiner dan 2000 m²</t>
  </si>
  <si>
    <t>De site is kleiner dan 5000 m²</t>
  </si>
  <si>
    <t>De site is kleiner dan 10.000 m²</t>
  </si>
  <si>
    <t>De site is groter dan 10.000 m²</t>
  </si>
  <si>
    <t>De site is niet bebouwd</t>
  </si>
  <si>
    <t>De site is voor ongeveer 25 procent bebouwd</t>
  </si>
  <si>
    <t>De site is voor ongeveer de helft bebouwd</t>
  </si>
  <si>
    <t>De site is voor ongeveer 75 procent bebouwd</t>
  </si>
  <si>
    <t>De site is volledig bebouwd</t>
  </si>
  <si>
    <t>De bebouwingsgraad van de site is niet bekend</t>
  </si>
  <si>
    <t>Op de site is er onroerend erfgoed aanwezig</t>
  </si>
  <si>
    <t>Op de site is er geen onroerend erfgoed aanwezig</t>
  </si>
  <si>
    <t>De site is nieuw en niet verwaarloosd</t>
  </si>
  <si>
    <t>De site is nieuw maar wel verwaarloosd</t>
  </si>
  <si>
    <t>De site is verouderd maar niet verwaarloosd</t>
  </si>
  <si>
    <t>Het is niet bekend in welke mate de site verouderd en/of verwaarloosd is</t>
  </si>
  <si>
    <t>Het is niet bekend of er op de site onroerend erfgoed aanwezig is</t>
  </si>
  <si>
    <t>De site biedt voldoende ruimte om te bufferen</t>
  </si>
  <si>
    <t>De site biedt gedeeltelijke ruimte om te bufferen</t>
  </si>
  <si>
    <t>De site biedt geen mogelijkheden om te bufferen</t>
  </si>
  <si>
    <t>Het is niet bekend of de site mogelijkheden biedt om te bufferen</t>
  </si>
  <si>
    <t>Het geplande project heeft een positieve visuele impact</t>
  </si>
  <si>
    <t>Het geplande project heeft een neutrale visuele impact</t>
  </si>
  <si>
    <t>Het geplande project heeft een negatieve visuele impact</t>
  </si>
  <si>
    <t>Het is niet bekend welke de visuele impact zal zijn van het geplande project</t>
  </si>
  <si>
    <t>De inrichting van de site blijft ongewijzigd</t>
  </si>
  <si>
    <t>De site wordt opgefrist</t>
  </si>
  <si>
    <t>De site wordt volledig vernieuwd</t>
  </si>
  <si>
    <t>Het is niet bekend of er vernieuwingswerken op de site zullen worden uitgevoerd</t>
  </si>
  <si>
    <t>Het geplande project vereist geen opslag in open lucht</t>
  </si>
  <si>
    <t>Het geplande project vereist opslag in open lucht</t>
  </si>
  <si>
    <t>Het is niet bekend of het project opslag in open lucht vereist</t>
  </si>
  <si>
    <t>Het bouwkundig erfgoed kan behouden worden</t>
  </si>
  <si>
    <t>Het bouwkundig erfgoed moet worden aangetast</t>
  </si>
  <si>
    <t>Het bouwkundig erfgoed moet verdwijnen</t>
  </si>
  <si>
    <t>Het is niet bekend in welke mate het onroerend erfgoed wordt behouden</t>
  </si>
  <si>
    <t>De site is verouderd en ook verwaarloosd</t>
  </si>
  <si>
    <t>groene / residentiële rand van de stad</t>
  </si>
  <si>
    <t>groene / residentiële rand van de gemeente</t>
  </si>
  <si>
    <t>RUIMTELIJKE KENMERKEN</t>
  </si>
  <si>
    <t>BASISGEGEVENS</t>
  </si>
  <si>
    <t>Naam dossierbeheerder</t>
  </si>
  <si>
    <t>Namen betrokken personen</t>
  </si>
  <si>
    <t>Adres</t>
  </si>
  <si>
    <t>Naam</t>
  </si>
  <si>
    <t>Huidige eigenaar</t>
  </si>
  <si>
    <t>Contactpersoon</t>
  </si>
  <si>
    <t>VAN DE GEÏNTERESSEERDE PARTIJ</t>
  </si>
  <si>
    <t>Telefoon</t>
  </si>
  <si>
    <t>Email</t>
  </si>
  <si>
    <t>Datum opstart dossier</t>
  </si>
  <si>
    <t>WAT</t>
  </si>
  <si>
    <t>Het afwegingsinstrument heeft als doel de interne afstemming binnen de gemeente tussen diensten stedenbouw, milieu en economie in het kader van een vestigingsaanvraag / uitbreidingsvraag van een bedrijf in de kern te bevorderen.</t>
  </si>
  <si>
    <t>Dergelijk afwegingsinstrument laat de gemeente toe om ruimtevragen, in plaats van fragmentair, in al zijn aspecten af te wegen. Het instrument faciliteert het overleg tussen de diensten en onderbouwt de uiteindelijke beslissing. Het afwegingsinstrument wordt immers ingevuld met de input vanuit de verschillende diensten en laat toe om interne discussies te verzakelijken en integraal te voeren op basis van rationele argumenten.</t>
  </si>
  <si>
    <t>Het afwegingsinstrument bevat een set van verschillende vragen verdeeld over de 5 gedefinieerde kenmerken van het verweefbaarheids- en verwevingsprofiel: ruimte, milieu, mobiliteit, sociaal en economie. Via deze vragen worden de kenmerken van een activiteit ‘gemeten’. Per kenmerk en/of (bv. wordt een score bepaald. Op basis daarvan kan worden geconcludeerd of herverweving mogelijk is en onder welke voorwaarden.</t>
  </si>
  <si>
    <t>HOE</t>
  </si>
  <si>
    <t>1.  vul de antwoorden in bij de rode vlakken.</t>
  </si>
  <si>
    <t>2. pas eventueel de weging aan (minder belangrijk, belangrijk, zeer belangrijk).</t>
  </si>
  <si>
    <t>3. de antwoorden en de wegingen kunnen via de knoppen worden gereset.</t>
  </si>
  <si>
    <t>4. door het invullen van de antwoorden worden de scores aangepast</t>
  </si>
  <si>
    <t>5. via 'resultaten' worden alle scores overzichtelijk gevisualiseerd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</si>
</sst>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F800]dddd\,\ mmmm\ dd\,\ yyyy"/>
    <numFmt numFmtId="166" formatCode=";;;"/>
  </numFmts>
  <fonts count="26"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sz val="11"/>
      <color rgb="FF00B0F0"/>
      <name val="Calibri"/>
      <family val="2"/>
      <scheme val="minor"/>
    </font>
    <font>
      <sz val="11"/>
      <color theme="1"/>
      <name val="Calibri"/>
      <family val="2"/>
      <scheme val="minor"/>
    </font>
    <font>
      <sz val="11"/>
      <color rgb="FF9C0006"/>
      <name val="Calibri"/>
      <family val="2"/>
      <scheme val="minor"/>
    </font>
    <font>
      <b/>
      <i/>
      <sz val="11"/>
      <color theme="1"/>
      <name val="Calibri"/>
      <family val="2"/>
      <scheme val="minor"/>
    </font>
    <font>
      <i/>
      <sz val="11"/>
      <color rgb="FFFF0000"/>
      <name val="Calibri"/>
      <family val="2"/>
      <scheme val="minor"/>
    </font>
    <font>
      <i/>
      <sz val="11"/>
      <color rgb="FF00B0F0"/>
      <name val="Calibri"/>
      <family val="2"/>
      <scheme val="minor"/>
    </font>
    <font>
      <sz val="11"/>
      <color theme="0"/>
      <name val="Calibri"/>
      <family val="2"/>
      <scheme val="minor"/>
    </font>
    <font>
      <sz val="9"/>
      <color indexed="81"/>
      <name val="Tahoma"/>
      <family val="2"/>
    </font>
    <font>
      <b/>
      <sz val="9"/>
      <color indexed="81"/>
      <name val="Tahoma"/>
      <family val="2"/>
    </font>
    <font>
      <sz val="13"/>
      <color theme="1"/>
      <name val="Calibri"/>
      <family val="2"/>
      <scheme val="minor"/>
    </font>
    <font>
      <b/>
      <sz val="13"/>
      <color theme="0"/>
      <name val="Calibri"/>
      <family val="2"/>
      <scheme val="minor"/>
    </font>
    <font>
      <b/>
      <sz val="13"/>
      <color theme="1"/>
      <name val="Calibri"/>
      <family val="2"/>
      <scheme val="minor"/>
    </font>
    <font>
      <b/>
      <sz val="13"/>
      <name val="Calibri"/>
      <family val="2"/>
      <scheme val="minor"/>
    </font>
    <font>
      <b/>
      <sz val="12"/>
      <color theme="1"/>
      <name val="Calibri"/>
      <family val="2"/>
      <scheme val="minor"/>
    </font>
    <font>
      <sz val="11"/>
      <name val="Calibri"/>
      <family val="2"/>
      <scheme val="minor"/>
    </font>
    <font>
      <b/>
      <sz val="11"/>
      <color theme="0"/>
      <name val="Calibri"/>
      <family val="2"/>
      <scheme val="minor"/>
    </font>
    <font>
      <sz val="13"/>
      <name val="Calibri"/>
      <family val="2"/>
      <scheme val="minor"/>
    </font>
    <font>
      <b/>
      <sz val="11"/>
      <name val="Calibri"/>
      <family val="2"/>
      <scheme val="minor"/>
    </font>
    <font>
      <u/>
      <sz val="11"/>
      <color theme="10"/>
      <name val="Calibri"/>
      <family val="2"/>
      <scheme val="minor"/>
    </font>
    <font>
      <b/>
      <sz val="16"/>
      <color theme="0"/>
      <name val="Calibri"/>
      <family val="2"/>
      <scheme val="minor"/>
    </font>
    <font>
      <sz val="11"/>
      <color rgb="FF000000"/>
      <name val="Calibri"/>
      <family val="2"/>
    </font>
    <font>
      <b/>
      <sz val="26"/>
      <color theme="1"/>
      <name val="Calibri"/>
      <family val="2"/>
      <scheme val="minor"/>
    </font>
  </fonts>
  <fills count="32">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6"/>
        <bgColor indexed="64"/>
      </patternFill>
    </fill>
    <fill>
      <patternFill patternType="solid">
        <fgColor rgb="FFFFC7CE"/>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theme="4" tint="0.79998168889431442"/>
        <bgColor theme="4" tint="0.79998168889431442"/>
      </patternFill>
    </fill>
    <fill>
      <patternFill patternType="solid">
        <fgColor theme="2" tint="-0.749992370372631"/>
        <bgColor indexed="64"/>
      </patternFill>
    </fill>
    <fill>
      <patternFill patternType="solid">
        <fgColor theme="2" tint="-0.249977111117893"/>
        <bgColor indexed="64"/>
      </patternFill>
    </fill>
    <fill>
      <patternFill patternType="solid">
        <fgColor theme="2" tint="-0.499984740745262"/>
        <bgColor indexed="64"/>
      </patternFill>
    </fill>
  </fills>
  <borders count="17">
    <border>
      <left/>
      <right/>
      <top/>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style="thick">
        <color theme="0"/>
      </left>
      <right style="thick">
        <color theme="0"/>
      </right>
      <top/>
      <bottom style="thick">
        <color theme="0"/>
      </bottom>
      <diagonal/>
    </border>
    <border>
      <left style="thick">
        <color theme="0"/>
      </left>
      <right style="thick">
        <color theme="0"/>
      </right>
      <top/>
      <bottom/>
      <diagonal/>
    </border>
    <border>
      <left style="thick">
        <color theme="0"/>
      </left>
      <right style="thick">
        <color theme="0"/>
      </right>
      <top style="thick">
        <color theme="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theme="0"/>
      </right>
      <top style="thick">
        <color theme="0"/>
      </top>
      <bottom style="thick">
        <color theme="0"/>
      </bottom>
      <diagonal/>
    </border>
    <border>
      <left/>
      <right/>
      <top/>
      <bottom style="thick">
        <color theme="0"/>
      </bottom>
      <diagonal/>
    </border>
  </borders>
  <cellStyleXfs count="4">
    <xf numFmtId="0" fontId="0" fillId="0" borderId="0"/>
    <xf numFmtId="9" fontId="5" fillId="0" borderId="0" applyFont="0" applyFill="0" applyBorder="0" applyAlignment="0" applyProtection="0"/>
    <xf numFmtId="0" fontId="6" fillId="5" borderId="0" applyNumberFormat="0" applyBorder="0" applyAlignment="0" applyProtection="0"/>
    <xf numFmtId="0" fontId="22" fillId="0" borderId="0" applyNumberFormat="0" applyFill="0" applyBorder="0" applyAlignment="0" applyProtection="0"/>
  </cellStyleXfs>
  <cellXfs count="180">
    <xf numFmtId="0" fontId="0" fillId="0" borderId="0" xfId="0"/>
    <xf numFmtId="0" fontId="1" fillId="0" borderId="0" xfId="0" applyFont="1"/>
    <xf numFmtId="0" fontId="4" fillId="0" borderId="0" xfId="0" applyFont="1"/>
    <xf numFmtId="0" fontId="1" fillId="0" borderId="0" xfId="0" quotePrefix="1" applyFont="1"/>
    <xf numFmtId="0" fontId="0" fillId="3" borderId="0" xfId="0" applyFill="1"/>
    <xf numFmtId="0" fontId="4" fillId="3" borderId="0" xfId="0" applyFont="1" applyFill="1"/>
    <xf numFmtId="0" fontId="2" fillId="4" borderId="0" xfId="0" applyFont="1" applyFill="1"/>
    <xf numFmtId="0" fontId="0" fillId="4" borderId="0" xfId="0" applyFill="1"/>
    <xf numFmtId="0" fontId="7" fillId="4" borderId="0" xfId="0" applyFont="1" applyFill="1" applyAlignment="1">
      <alignment horizontal="center"/>
    </xf>
    <xf numFmtId="0" fontId="8" fillId="0" borderId="0" xfId="0" applyFont="1" applyAlignment="1">
      <alignment horizontal="center"/>
    </xf>
    <xf numFmtId="0" fontId="3" fillId="3" borderId="0" xfId="0" applyFont="1" applyFill="1" applyAlignment="1">
      <alignment horizontal="center"/>
    </xf>
    <xf numFmtId="0" fontId="9" fillId="3" borderId="0" xfId="0" applyFont="1" applyFill="1" applyAlignment="1">
      <alignment horizontal="center"/>
    </xf>
    <xf numFmtId="0" fontId="3" fillId="0" borderId="0" xfId="0" applyFont="1" applyAlignment="1">
      <alignment horizontal="center"/>
    </xf>
    <xf numFmtId="0" fontId="9" fillId="0" borderId="0" xfId="0" applyFont="1" applyAlignment="1">
      <alignment horizontal="center"/>
    </xf>
    <xf numFmtId="0" fontId="6" fillId="5" borderId="0" xfId="2"/>
    <xf numFmtId="9" fontId="6" fillId="5" borderId="0" xfId="2" applyNumberFormat="1"/>
    <xf numFmtId="9" fontId="0" fillId="0" borderId="0" xfId="1" applyFont="1"/>
    <xf numFmtId="9" fontId="0" fillId="0" borderId="0" xfId="0" applyNumberFormat="1"/>
    <xf numFmtId="16" fontId="0" fillId="3" borderId="0" xfId="0" quotePrefix="1" applyNumberFormat="1" applyFill="1"/>
    <xf numFmtId="0" fontId="0" fillId="0" borderId="1" xfId="0" applyBorder="1" applyAlignment="1">
      <alignment horizontal="left" vertical="center" indent="1"/>
    </xf>
    <xf numFmtId="0" fontId="0" fillId="0" borderId="0" xfId="0" applyAlignment="1">
      <alignment horizontal="left" vertical="center" indent="1"/>
    </xf>
    <xf numFmtId="0" fontId="1" fillId="0" borderId="1" xfId="0" applyFont="1" applyBorder="1" applyAlignment="1">
      <alignment horizontal="left" vertical="center" indent="1"/>
    </xf>
    <xf numFmtId="0" fontId="0" fillId="0" borderId="1" xfId="0" applyFill="1" applyBorder="1" applyAlignment="1">
      <alignment horizontal="left" vertical="center" indent="1"/>
    </xf>
    <xf numFmtId="0" fontId="2" fillId="8" borderId="1" xfId="0" applyFont="1" applyFill="1" applyBorder="1" applyAlignment="1">
      <alignment horizontal="left" vertical="center" indent="1"/>
    </xf>
    <xf numFmtId="0" fontId="2" fillId="2" borderId="1" xfId="0" applyFont="1" applyFill="1" applyBorder="1" applyAlignment="1">
      <alignment horizontal="left" vertical="center" indent="1"/>
    </xf>
    <xf numFmtId="0" fontId="2" fillId="9" borderId="1" xfId="0" applyFont="1" applyFill="1" applyBorder="1" applyAlignment="1">
      <alignment horizontal="left" vertical="center" indent="1"/>
    </xf>
    <xf numFmtId="0" fontId="2" fillId="10" borderId="1" xfId="0" applyFont="1" applyFill="1" applyBorder="1" applyAlignment="1">
      <alignment horizontal="left" vertical="center" indent="1"/>
    </xf>
    <xf numFmtId="0" fontId="2" fillId="11" borderId="1" xfId="0" applyFont="1" applyFill="1" applyBorder="1" applyAlignment="1">
      <alignment horizontal="left" vertical="center" indent="1"/>
    </xf>
    <xf numFmtId="0" fontId="13" fillId="0" borderId="0" xfId="0" applyFont="1" applyAlignment="1">
      <alignment horizontal="left" vertical="center" indent="1"/>
    </xf>
    <xf numFmtId="0" fontId="15" fillId="0" borderId="0" xfId="0" applyFont="1" applyAlignment="1">
      <alignment horizontal="left" vertical="center" indent="1"/>
    </xf>
    <xf numFmtId="0" fontId="10" fillId="0" borderId="1" xfId="0" applyFont="1" applyBorder="1" applyAlignment="1">
      <alignment horizontal="left" vertical="center" indent="1"/>
    </xf>
    <xf numFmtId="0" fontId="0" fillId="0" borderId="0" xfId="0" applyFill="1"/>
    <xf numFmtId="0" fontId="0" fillId="0" borderId="1" xfId="0" applyFont="1" applyFill="1" applyBorder="1" applyAlignment="1">
      <alignment horizontal="left" vertical="center"/>
    </xf>
    <xf numFmtId="0" fontId="0" fillId="0" borderId="1" xfId="0" applyBorder="1" applyAlignment="1">
      <alignment horizontal="center" vertical="center"/>
    </xf>
    <xf numFmtId="0" fontId="0" fillId="14" borderId="0" xfId="0" applyFill="1"/>
    <xf numFmtId="0" fontId="0" fillId="0" borderId="1" xfId="0" applyFont="1" applyFill="1" applyBorder="1" applyAlignment="1">
      <alignment horizontal="center" vertical="center"/>
    </xf>
    <xf numFmtId="0" fontId="0" fillId="0" borderId="0" xfId="0" applyAlignment="1">
      <alignment horizontal="center" vertical="center"/>
    </xf>
    <xf numFmtId="0" fontId="13" fillId="0" borderId="1" xfId="0" applyFont="1" applyBorder="1" applyAlignment="1">
      <alignment horizontal="center" vertical="center"/>
    </xf>
    <xf numFmtId="0" fontId="15" fillId="0" borderId="1" xfId="0" applyFont="1" applyBorder="1" applyAlignment="1">
      <alignment horizontal="center" vertical="center"/>
    </xf>
    <xf numFmtId="0" fontId="0" fillId="15" borderId="1" xfId="0" applyFill="1" applyBorder="1" applyAlignment="1">
      <alignment horizontal="center" vertical="center"/>
    </xf>
    <xf numFmtId="0" fontId="17" fillId="0" borderId="1" xfId="0" applyFont="1" applyBorder="1" applyAlignment="1">
      <alignment horizontal="center" vertical="center"/>
    </xf>
    <xf numFmtId="164" fontId="17" fillId="0" borderId="1" xfId="0" applyNumberFormat="1" applyFont="1" applyBorder="1" applyAlignment="1">
      <alignment horizontal="center" vertical="center"/>
    </xf>
    <xf numFmtId="0" fontId="0" fillId="0" borderId="1" xfId="0" applyFill="1" applyBorder="1" applyAlignment="1">
      <alignment horizontal="center" vertical="center"/>
    </xf>
    <xf numFmtId="0" fontId="18" fillId="0" borderId="1" xfId="0" applyFont="1" applyFill="1" applyBorder="1" applyAlignment="1">
      <alignment horizontal="left" vertical="center"/>
    </xf>
    <xf numFmtId="0" fontId="0" fillId="13" borderId="0" xfId="0" applyFill="1" applyAlignment="1">
      <alignment horizontal="left" vertical="center" indent="1"/>
    </xf>
    <xf numFmtId="0" fontId="0" fillId="13" borderId="1" xfId="0" applyFill="1" applyBorder="1" applyAlignment="1">
      <alignment horizontal="center" vertical="center"/>
    </xf>
    <xf numFmtId="0" fontId="16" fillId="0" borderId="2" xfId="0" applyFont="1" applyFill="1" applyBorder="1" applyAlignment="1">
      <alignment horizontal="left" vertical="center" indent="1"/>
    </xf>
    <xf numFmtId="0" fontId="18" fillId="3" borderId="1" xfId="0" applyFont="1" applyFill="1" applyBorder="1" applyAlignment="1">
      <alignment horizontal="left" vertical="center" indent="1"/>
    </xf>
    <xf numFmtId="0" fontId="0" fillId="0" borderId="4" xfId="0" applyFont="1" applyFill="1" applyBorder="1" applyAlignment="1">
      <alignment horizontal="left" vertical="center"/>
    </xf>
    <xf numFmtId="0" fontId="0" fillId="0" borderId="4" xfId="0" applyBorder="1" applyAlignment="1">
      <alignment horizontal="left" vertical="center" indent="1"/>
    </xf>
    <xf numFmtId="0" fontId="13" fillId="0" borderId="1" xfId="0" applyFont="1" applyBorder="1" applyAlignment="1">
      <alignment horizontal="left" vertical="center" indent="1"/>
    </xf>
    <xf numFmtId="0" fontId="14" fillId="0" borderId="1" xfId="0" applyFont="1" applyFill="1" applyBorder="1" applyAlignment="1">
      <alignment horizontal="left" vertical="center" indent="1"/>
    </xf>
    <xf numFmtId="0" fontId="14" fillId="7" borderId="1" xfId="0" applyFont="1" applyFill="1" applyBorder="1" applyAlignment="1">
      <alignment horizontal="left" vertical="center" indent="1"/>
    </xf>
    <xf numFmtId="0" fontId="15" fillId="0" borderId="1" xfId="0" applyFont="1" applyBorder="1" applyAlignment="1">
      <alignment horizontal="left" vertical="center" indent="1"/>
    </xf>
    <xf numFmtId="0" fontId="15" fillId="6" borderId="1" xfId="0" applyFont="1" applyFill="1" applyBorder="1" applyAlignment="1">
      <alignment horizontal="left" vertical="center" indent="1"/>
    </xf>
    <xf numFmtId="0" fontId="15" fillId="0" borderId="1" xfId="0" applyFont="1" applyFill="1" applyBorder="1" applyAlignment="1">
      <alignment horizontal="left" vertical="center" indent="1"/>
    </xf>
    <xf numFmtId="0" fontId="16" fillId="0" borderId="1" xfId="0" applyFont="1" applyFill="1" applyBorder="1" applyAlignment="1">
      <alignment horizontal="left" vertical="center" indent="1"/>
    </xf>
    <xf numFmtId="0" fontId="14" fillId="19" borderId="1" xfId="0" applyFont="1" applyFill="1" applyBorder="1" applyAlignment="1">
      <alignment horizontal="left" vertical="center" indent="1"/>
    </xf>
    <xf numFmtId="0" fontId="15" fillId="18" borderId="1" xfId="0" applyFont="1" applyFill="1" applyBorder="1" applyAlignment="1">
      <alignment horizontal="left" vertical="center" indent="1"/>
    </xf>
    <xf numFmtId="0" fontId="0" fillId="13" borderId="1" xfId="0" applyFill="1" applyBorder="1" applyAlignment="1">
      <alignment horizontal="left" vertical="center" indent="1"/>
    </xf>
    <xf numFmtId="0" fontId="0" fillId="13" borderId="1" xfId="0" applyFont="1" applyFill="1" applyBorder="1" applyAlignment="1">
      <alignment horizontal="center" vertical="center"/>
    </xf>
    <xf numFmtId="0" fontId="14" fillId="20" borderId="1" xfId="0" applyFont="1" applyFill="1" applyBorder="1" applyAlignment="1">
      <alignment horizontal="left" vertical="center" indent="1"/>
    </xf>
    <xf numFmtId="0" fontId="15" fillId="21" borderId="1" xfId="0" applyFont="1" applyFill="1" applyBorder="1" applyAlignment="1">
      <alignment horizontal="left" vertical="center" indent="1"/>
    </xf>
    <xf numFmtId="0" fontId="16" fillId="0" borderId="2" xfId="0" applyFont="1" applyFill="1" applyBorder="1" applyAlignment="1">
      <alignment vertical="center"/>
    </xf>
    <xf numFmtId="0" fontId="16" fillId="0" borderId="3" xfId="0" applyFont="1" applyFill="1" applyBorder="1" applyAlignment="1">
      <alignment vertical="center"/>
    </xf>
    <xf numFmtId="0" fontId="0" fillId="0" borderId="0" xfId="0" applyFill="1" applyAlignment="1">
      <alignment horizontal="left" vertical="center" indent="1"/>
    </xf>
    <xf numFmtId="0" fontId="14" fillId="23" borderId="1" xfId="0" applyFont="1" applyFill="1" applyBorder="1" applyAlignment="1">
      <alignment horizontal="left" vertical="center" indent="1"/>
    </xf>
    <xf numFmtId="0" fontId="14" fillId="26" borderId="1" xfId="0" applyFont="1" applyFill="1" applyBorder="1" applyAlignment="1">
      <alignment horizontal="left" vertical="center" indent="1"/>
    </xf>
    <xf numFmtId="0" fontId="15" fillId="25" borderId="1" xfId="0" applyFont="1" applyFill="1" applyBorder="1" applyAlignment="1">
      <alignment horizontal="left" vertical="center" indent="1"/>
    </xf>
    <xf numFmtId="0" fontId="14" fillId="13" borderId="1" xfId="0" applyFont="1" applyFill="1" applyBorder="1" applyAlignment="1">
      <alignment horizontal="left" vertical="center" indent="1"/>
    </xf>
    <xf numFmtId="0" fontId="18" fillId="24" borderId="1" xfId="0" applyFont="1" applyFill="1" applyBorder="1" applyAlignment="1">
      <alignment horizontal="left" vertical="center" indent="1"/>
    </xf>
    <xf numFmtId="0" fontId="15" fillId="22" borderId="1" xfId="0" applyFont="1" applyFill="1" applyBorder="1" applyAlignment="1">
      <alignment horizontal="left" vertical="center" indent="1"/>
    </xf>
    <xf numFmtId="0" fontId="18" fillId="27" borderId="1" xfId="0" applyFont="1" applyFill="1" applyBorder="1" applyAlignment="1">
      <alignment horizontal="left" vertical="center" indent="1"/>
    </xf>
    <xf numFmtId="0" fontId="18" fillId="0" borderId="1" xfId="0" applyFont="1" applyBorder="1" applyAlignment="1">
      <alignment horizontal="left" vertical="center" indent="1"/>
    </xf>
    <xf numFmtId="0" fontId="20" fillId="0" borderId="1" xfId="0" applyFont="1" applyFill="1" applyBorder="1" applyAlignment="1">
      <alignment horizontal="left" vertical="center" indent="1"/>
    </xf>
    <xf numFmtId="0" fontId="18" fillId="16" borderId="1" xfId="0" applyFont="1" applyFill="1" applyBorder="1" applyAlignment="1">
      <alignment horizontal="left" vertical="center" indent="1"/>
    </xf>
    <xf numFmtId="0" fontId="18" fillId="17" borderId="1" xfId="0" applyFont="1" applyFill="1" applyBorder="1" applyAlignment="1">
      <alignment horizontal="left" vertical="center" indent="1"/>
    </xf>
    <xf numFmtId="0" fontId="18" fillId="13" borderId="1" xfId="0" applyFont="1" applyFill="1" applyBorder="1" applyAlignment="1">
      <alignment horizontal="left" vertical="center" indent="1"/>
    </xf>
    <xf numFmtId="0" fontId="18" fillId="0" borderId="1" xfId="0" applyFont="1" applyFill="1" applyBorder="1" applyAlignment="1">
      <alignment horizontal="left" vertical="center" indent="1"/>
    </xf>
    <xf numFmtId="0" fontId="16" fillId="13" borderId="1" xfId="0" applyFont="1" applyFill="1" applyBorder="1" applyAlignment="1">
      <alignment horizontal="left" vertical="center" indent="1"/>
    </xf>
    <xf numFmtId="0" fontId="18" fillId="0" borderId="4" xfId="0" applyFont="1" applyFill="1" applyBorder="1" applyAlignment="1">
      <alignment horizontal="left" vertical="center"/>
    </xf>
    <xf numFmtId="0" fontId="18" fillId="0" borderId="0" xfId="0" applyFont="1" applyAlignment="1">
      <alignment horizontal="left" vertical="center" indent="1"/>
    </xf>
    <xf numFmtId="0" fontId="0" fillId="2" borderId="1" xfId="0" applyFill="1" applyBorder="1" applyAlignment="1">
      <alignment vertical="center"/>
    </xf>
    <xf numFmtId="0" fontId="0" fillId="0" borderId="1" xfId="0" applyBorder="1" applyAlignment="1">
      <alignment vertical="center"/>
    </xf>
    <xf numFmtId="0" fontId="0" fillId="12" borderId="1" xfId="0" quotePrefix="1" applyFill="1" applyBorder="1" applyAlignment="1">
      <alignment horizontal="left" vertical="center" indent="1"/>
    </xf>
    <xf numFmtId="0" fontId="0" fillId="12" borderId="1" xfId="0" quotePrefix="1" applyFont="1" applyFill="1" applyBorder="1" applyAlignment="1">
      <alignment horizontal="left" vertical="center" inden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0" fillId="0" borderId="0" xfId="0" applyFill="1" applyAlignment="1">
      <alignment horizontal="center" vertical="center"/>
    </xf>
    <xf numFmtId="0" fontId="0" fillId="7" borderId="0" xfId="0" applyFill="1"/>
    <xf numFmtId="0" fontId="0" fillId="19" borderId="0" xfId="0" applyFill="1"/>
    <xf numFmtId="0" fontId="0" fillId="20" borderId="0" xfId="0" applyFill="1"/>
    <xf numFmtId="0" fontId="0" fillId="23" borderId="0" xfId="0" applyFill="1"/>
    <xf numFmtId="0" fontId="0" fillId="26" borderId="0" xfId="0" applyFill="1"/>
    <xf numFmtId="16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15" borderId="1" xfId="0" applyFont="1" applyFill="1" applyBorder="1" applyAlignment="1">
      <alignment horizontal="center" vertical="center"/>
    </xf>
    <xf numFmtId="164" fontId="18" fillId="16" borderId="1" xfId="0" applyNumberFormat="1" applyFont="1" applyFill="1" applyBorder="1" applyAlignment="1">
      <alignment horizontal="center" vertical="center"/>
    </xf>
    <xf numFmtId="164" fontId="0" fillId="6" borderId="1" xfId="0" applyNumberFormat="1" applyFill="1" applyBorder="1" applyAlignment="1">
      <alignment horizontal="center" vertical="center"/>
    </xf>
    <xf numFmtId="164" fontId="18" fillId="17" borderId="1" xfId="0" applyNumberFormat="1" applyFont="1" applyFill="1" applyBorder="1" applyAlignment="1">
      <alignment horizontal="center" vertical="center"/>
    </xf>
    <xf numFmtId="164" fontId="18" fillId="3" borderId="1" xfId="0" applyNumberFormat="1" applyFont="1" applyFill="1" applyBorder="1" applyAlignment="1">
      <alignment horizontal="center" vertical="center"/>
    </xf>
    <xf numFmtId="164" fontId="18" fillId="27" borderId="1" xfId="0" applyNumberFormat="1" applyFont="1" applyFill="1" applyBorder="1" applyAlignment="1">
      <alignment horizontal="center" vertical="center"/>
    </xf>
    <xf numFmtId="164" fontId="0" fillId="0" borderId="1" xfId="0" applyNumberFormat="1" applyFill="1" applyBorder="1" applyAlignment="1">
      <alignment horizontal="center" vertical="center"/>
    </xf>
    <xf numFmtId="164" fontId="18" fillId="24" borderId="1"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0" fontId="0" fillId="0" borderId="4" xfId="0" applyBorder="1" applyAlignment="1">
      <alignment horizontal="center" vertical="center"/>
    </xf>
    <xf numFmtId="164" fontId="0" fillId="0" borderId="5" xfId="0" applyNumberFormat="1" applyFill="1" applyBorder="1" applyAlignment="1">
      <alignment horizontal="center" vertical="center"/>
    </xf>
    <xf numFmtId="164" fontId="0" fillId="0" borderId="6" xfId="0" applyNumberFormat="1" applyFill="1" applyBorder="1" applyAlignment="1">
      <alignment horizontal="center" vertical="center"/>
    </xf>
    <xf numFmtId="0" fontId="13" fillId="0" borderId="1" xfId="0" applyFont="1" applyFill="1" applyBorder="1" applyAlignment="1">
      <alignment horizontal="center" vertical="center"/>
    </xf>
    <xf numFmtId="164" fontId="17" fillId="0" borderId="1" xfId="0" applyNumberFormat="1" applyFont="1" applyFill="1" applyBorder="1" applyAlignment="1">
      <alignment horizontal="center" vertical="center"/>
    </xf>
    <xf numFmtId="164" fontId="0" fillId="0" borderId="4" xfId="0" applyNumberFormat="1" applyFill="1" applyBorder="1" applyAlignment="1">
      <alignment horizontal="center" vertical="center"/>
    </xf>
    <xf numFmtId="0" fontId="10" fillId="0" borderId="1" xfId="0" applyFont="1" applyFill="1" applyBorder="1" applyAlignment="1">
      <alignment horizontal="center" vertical="center"/>
    </xf>
    <xf numFmtId="9" fontId="0" fillId="0" borderId="0" xfId="1" applyFont="1" applyFill="1"/>
    <xf numFmtId="9" fontId="0" fillId="0" borderId="0" xfId="0" applyNumberFormat="1" applyFill="1"/>
    <xf numFmtId="9" fontId="6" fillId="0" borderId="0" xfId="2" applyNumberFormat="1" applyFill="1"/>
    <xf numFmtId="0" fontId="0" fillId="0" borderId="2" xfId="0" applyBorder="1" applyAlignment="1">
      <alignment horizontal="left" vertical="center" indent="1"/>
    </xf>
    <xf numFmtId="0" fontId="18" fillId="0" borderId="10" xfId="2" applyFont="1" applyFill="1" applyBorder="1" applyAlignment="1">
      <alignment horizontal="center" vertical="center"/>
    </xf>
    <xf numFmtId="0" fontId="18" fillId="0" borderId="0" xfId="2" applyFont="1" applyFill="1" applyBorder="1" applyAlignment="1">
      <alignment horizontal="center" vertical="center"/>
    </xf>
    <xf numFmtId="9" fontId="18" fillId="0" borderId="11" xfId="2" applyNumberFormat="1" applyFont="1" applyFill="1" applyBorder="1" applyAlignment="1">
      <alignment horizontal="center" vertical="center"/>
    </xf>
    <xf numFmtId="0" fontId="18" fillId="0" borderId="12" xfId="2" applyFont="1" applyFill="1" applyBorder="1" applyAlignment="1">
      <alignment horizontal="center" vertical="center"/>
    </xf>
    <xf numFmtId="0" fontId="18" fillId="0" borderId="13" xfId="2" applyFont="1" applyFill="1" applyBorder="1" applyAlignment="1">
      <alignment horizontal="center" vertical="center"/>
    </xf>
    <xf numFmtId="9" fontId="18" fillId="0" borderId="14" xfId="2" applyNumberFormat="1" applyFont="1" applyFill="1" applyBorder="1" applyAlignment="1">
      <alignment horizontal="center" vertical="center"/>
    </xf>
    <xf numFmtId="0" fontId="0" fillId="0" borderId="0" xfId="0" applyBorder="1" applyAlignment="1">
      <alignment horizontal="left" vertical="center" indent="1"/>
    </xf>
    <xf numFmtId="0" fontId="13" fillId="0" borderId="0" xfId="0" applyFont="1" applyBorder="1" applyAlignment="1">
      <alignment horizontal="left" vertical="center" indent="1"/>
    </xf>
    <xf numFmtId="0" fontId="15" fillId="0" borderId="0" xfId="0" applyFont="1" applyBorder="1" applyAlignment="1">
      <alignment horizontal="left" vertical="center" indent="1"/>
    </xf>
    <xf numFmtId="0" fontId="0" fillId="13" borderId="0" xfId="0" applyFill="1" applyBorder="1" applyAlignment="1">
      <alignment horizontal="left" vertical="center" indent="1"/>
    </xf>
    <xf numFmtId="0" fontId="0" fillId="0" borderId="0" xfId="0" applyFill="1" applyBorder="1" applyAlignment="1">
      <alignment horizontal="left" vertical="center" indent="1"/>
    </xf>
    <xf numFmtId="0" fontId="21" fillId="0" borderId="7" xfId="2" applyFont="1" applyFill="1" applyBorder="1" applyAlignment="1">
      <alignment horizontal="center" vertical="center"/>
    </xf>
    <xf numFmtId="0" fontId="21" fillId="0" borderId="8" xfId="2" applyFont="1" applyFill="1" applyBorder="1" applyAlignment="1">
      <alignment horizontal="center" vertical="center"/>
    </xf>
    <xf numFmtId="0" fontId="21" fillId="0" borderId="9" xfId="2" applyFont="1" applyFill="1" applyBorder="1" applyAlignment="1">
      <alignment horizontal="center" vertical="center"/>
    </xf>
    <xf numFmtId="0" fontId="14" fillId="29" borderId="1" xfId="0" applyFont="1" applyFill="1" applyBorder="1" applyAlignment="1">
      <alignment horizontal="left" vertical="center" indent="1"/>
    </xf>
    <xf numFmtId="0" fontId="15" fillId="31" borderId="1" xfId="0" applyFont="1" applyFill="1" applyBorder="1" applyAlignment="1">
      <alignment horizontal="left" vertical="center" indent="1"/>
    </xf>
    <xf numFmtId="0" fontId="18" fillId="30" borderId="1" xfId="0" applyFont="1" applyFill="1" applyBorder="1" applyAlignment="1">
      <alignment horizontal="left" vertical="center" indent="1"/>
    </xf>
    <xf numFmtId="0" fontId="13" fillId="0" borderId="1" xfId="0" applyFont="1" applyFill="1" applyBorder="1" applyAlignment="1">
      <alignment horizontal="left" vertical="center" indent="1"/>
    </xf>
    <xf numFmtId="0" fontId="13" fillId="0" borderId="0" xfId="0" applyFont="1" applyFill="1" applyAlignment="1">
      <alignment horizontal="left" vertical="center" indent="1"/>
    </xf>
    <xf numFmtId="165" fontId="0" fillId="12" borderId="1" xfId="0" quotePrefix="1" applyNumberFormat="1" applyFill="1" applyBorder="1" applyAlignment="1">
      <alignment horizontal="left" vertical="center" indent="1"/>
    </xf>
    <xf numFmtId="0" fontId="22" fillId="12" borderId="1" xfId="3" quotePrefix="1" applyFill="1" applyBorder="1" applyAlignment="1">
      <alignment horizontal="left" vertical="center" indent="1"/>
    </xf>
    <xf numFmtId="0" fontId="0" fillId="0" borderId="1" xfId="0" applyBorder="1"/>
    <xf numFmtId="0" fontId="0" fillId="0" borderId="1" xfId="0" applyFill="1" applyBorder="1"/>
    <xf numFmtId="0" fontId="19" fillId="13" borderId="1" xfId="0" applyFont="1" applyFill="1" applyBorder="1" applyAlignment="1">
      <alignment horizontal="center" vertical="center"/>
    </xf>
    <xf numFmtId="0" fontId="0" fillId="28" borderId="1" xfId="0" applyFont="1" applyFill="1" applyBorder="1" applyAlignment="1">
      <alignment horizontal="center" vertical="center"/>
    </xf>
    <xf numFmtId="0" fontId="0" fillId="0" borderId="1" xfId="0" applyFont="1" applyBorder="1" applyAlignment="1">
      <alignment horizontal="center" vertical="center"/>
    </xf>
    <xf numFmtId="164" fontId="0" fillId="28" borderId="1" xfId="0" applyNumberFormat="1" applyFont="1" applyFill="1" applyBorder="1" applyAlignment="1">
      <alignment horizontal="center" vertical="center"/>
    </xf>
    <xf numFmtId="164" fontId="0" fillId="0" borderId="1" xfId="0" applyNumberFormat="1" applyFont="1" applyBorder="1" applyAlignment="1">
      <alignment horizontal="center" vertical="center"/>
    </xf>
    <xf numFmtId="1" fontId="0" fillId="0" borderId="1" xfId="0" applyNumberFormat="1" applyFont="1" applyBorder="1" applyAlignment="1">
      <alignment horizontal="center" vertical="center"/>
    </xf>
    <xf numFmtId="0" fontId="0" fillId="0" borderId="1" xfId="0" applyFont="1" applyFill="1" applyBorder="1" applyAlignment="1">
      <alignment horizontal="left" vertical="center" indent="1"/>
    </xf>
    <xf numFmtId="166" fontId="0" fillId="0" borderId="1" xfId="0" applyNumberFormat="1" applyFont="1" applyBorder="1" applyAlignment="1">
      <alignment horizontal="left" vertical="top"/>
    </xf>
    <xf numFmtId="0" fontId="0" fillId="8" borderId="2" xfId="0" applyFill="1" applyBorder="1" applyAlignment="1"/>
    <xf numFmtId="0" fontId="0" fillId="8" borderId="15" xfId="0" applyFill="1" applyBorder="1" applyAlignment="1"/>
    <xf numFmtId="0" fontId="0" fillId="6" borderId="2" xfId="0" applyFont="1" applyFill="1" applyBorder="1" applyAlignment="1">
      <alignment vertical="center"/>
    </xf>
    <xf numFmtId="0" fontId="0" fillId="6" borderId="15" xfId="0" applyFont="1" applyFill="1" applyBorder="1" applyAlignment="1">
      <alignment vertical="center"/>
    </xf>
    <xf numFmtId="0" fontId="23" fillId="7" borderId="2" xfId="0" applyFont="1" applyFill="1" applyBorder="1" applyAlignment="1">
      <alignment vertical="center"/>
    </xf>
    <xf numFmtId="0" fontId="23" fillId="7" borderId="15" xfId="0" applyFont="1" applyFill="1" applyBorder="1" applyAlignment="1">
      <alignment vertical="center"/>
    </xf>
    <xf numFmtId="0" fontId="0" fillId="0" borderId="1" xfId="0" applyBorder="1" applyAlignment="1">
      <alignment horizontal="left" indent="1"/>
    </xf>
    <xf numFmtId="164" fontId="1"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0" fontId="2" fillId="0" borderId="0" xfId="0" applyFont="1"/>
    <xf numFmtId="0" fontId="2" fillId="0" borderId="0" xfId="0" applyFont="1" applyAlignment="1">
      <alignment vertical="top"/>
    </xf>
    <xf numFmtId="0" fontId="0" fillId="0" borderId="0" xfId="0" applyAlignment="1">
      <alignment vertical="top" wrapText="1"/>
    </xf>
    <xf numFmtId="0" fontId="2" fillId="0" borderId="4" xfId="0" applyFont="1" applyBorder="1" applyAlignment="1">
      <alignment horizontal="left" vertical="center" indent="1"/>
    </xf>
    <xf numFmtId="0" fontId="0" fillId="0" borderId="0" xfId="0" applyBorder="1"/>
    <xf numFmtId="0" fontId="14" fillId="7" borderId="0" xfId="0" applyFont="1" applyFill="1" applyBorder="1" applyAlignment="1">
      <alignment horizontal="left" vertical="center" indent="1"/>
    </xf>
    <xf numFmtId="0" fontId="14" fillId="19" borderId="0" xfId="0" applyFont="1" applyFill="1" applyBorder="1" applyAlignment="1">
      <alignment horizontal="left" vertical="center" indent="1"/>
    </xf>
    <xf numFmtId="0" fontId="14" fillId="20" borderId="0" xfId="0" applyFont="1" applyFill="1" applyBorder="1" applyAlignment="1">
      <alignment horizontal="left" vertical="center" indent="1"/>
    </xf>
    <xf numFmtId="0" fontId="14" fillId="23" borderId="0" xfId="0" applyFont="1" applyFill="1" applyBorder="1" applyAlignment="1">
      <alignment horizontal="left" vertical="center" indent="1"/>
    </xf>
    <xf numFmtId="0" fontId="14" fillId="26" borderId="0" xfId="0" applyFont="1" applyFill="1" applyBorder="1" applyAlignment="1">
      <alignment horizontal="left" vertical="center" indent="1"/>
    </xf>
    <xf numFmtId="0" fontId="0" fillId="30" borderId="1" xfId="0" applyFill="1" applyBorder="1"/>
    <xf numFmtId="0" fontId="0" fillId="31" borderId="0" xfId="0" applyFill="1" applyBorder="1"/>
    <xf numFmtId="0" fontId="0" fillId="31" borderId="16" xfId="0" applyFill="1" applyBorder="1"/>
    <xf numFmtId="0" fontId="0" fillId="30" borderId="1" xfId="0" applyFill="1" applyBorder="1" applyAlignment="1">
      <alignment vertical="center"/>
    </xf>
    <xf numFmtId="0" fontId="0" fillId="0" borderId="0" xfId="0" applyBorder="1" applyAlignment="1">
      <alignment vertical="center"/>
    </xf>
    <xf numFmtId="0" fontId="25" fillId="0" borderId="0" xfId="0" applyFont="1" applyBorder="1"/>
    <xf numFmtId="14" fontId="0" fillId="0" borderId="0" xfId="0" applyNumberFormat="1" applyBorder="1"/>
    <xf numFmtId="164" fontId="0" fillId="0" borderId="6" xfId="0" applyNumberFormat="1" applyBorder="1" applyAlignment="1">
      <alignment horizontal="center" vertical="center"/>
    </xf>
    <xf numFmtId="164" fontId="0" fillId="0" borderId="5" xfId="0" applyNumberFormat="1" applyBorder="1" applyAlignment="1">
      <alignment horizontal="center" vertical="center"/>
    </xf>
    <xf numFmtId="164" fontId="0" fillId="0" borderId="4" xfId="0" applyNumberForma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cellXfs>
  <cellStyles count="4">
    <cellStyle name="Hyperlink" xfId="3" builtinId="8"/>
    <cellStyle name="Ongeldig" xfId="2" builtinId="27"/>
    <cellStyle name="Procent" xfId="1" builtinId="5"/>
    <cellStyle name="Standaard" xfId="0" builtinId="0"/>
  </cellStyles>
  <dxfs count="65">
    <dxf>
      <fill>
        <patternFill patternType="solid">
          <fgColor indexed="64"/>
          <bgColor theme="4" tint="-0.249977111117893"/>
        </patternFill>
      </fill>
    </dxf>
    <dxf>
      <fill>
        <patternFill patternType="solid">
          <fgColor indexed="64"/>
          <bgColor theme="4" tint="-0.249977111117893"/>
        </patternFill>
      </fill>
    </dxf>
    <dxf>
      <fill>
        <patternFill patternType="solid">
          <fgColor indexed="64"/>
          <bgColor theme="6" tint="-0.249977111117893"/>
        </patternFill>
      </fill>
    </dxf>
    <dxf>
      <fill>
        <patternFill patternType="solid">
          <fgColor indexed="64"/>
          <bgColor theme="5" tint="-0.249977111117893"/>
        </patternFill>
      </fill>
    </dxf>
    <dxf>
      <fill>
        <patternFill patternType="solid">
          <fgColor indexed="64"/>
          <bgColor theme="8" tint="-0.249977111117893"/>
        </patternFill>
      </fill>
    </dxf>
    <dxf>
      <fill>
        <patternFill patternType="solid">
          <fgColor indexed="64"/>
          <bgColor theme="8" tint="-0.249977111117893"/>
        </patternFill>
      </fill>
    </dxf>
    <dxf>
      <fill>
        <patternFill patternType="solid">
          <fgColor indexed="64"/>
          <bgColor theme="8" tint="-0.249977111117893"/>
        </patternFill>
      </fill>
    </dxf>
    <dxf>
      <fill>
        <patternFill patternType="solid">
          <fgColor indexed="64"/>
          <bgColor rgb="FF00B0F0"/>
        </patternFill>
      </fill>
    </dxf>
    <dxf>
      <fill>
        <patternFill patternType="solid">
          <fgColor indexed="64"/>
          <bgColor theme="5" tint="-0.249977111117893"/>
        </patternFill>
      </fill>
    </dxf>
    <dxf>
      <fill>
        <patternFill patternType="solid">
          <fgColor indexed="64"/>
          <bgColor theme="7" tint="-0.249977111117893"/>
        </patternFill>
      </fill>
    </dxf>
    <dxf>
      <fill>
        <patternFill patternType="solid">
          <fgColor indexed="64"/>
          <bgColor theme="7" tint="-0.249977111117893"/>
        </patternFill>
      </fill>
    </dxf>
    <dxf>
      <fill>
        <patternFill patternType="solid">
          <fgColor indexed="64"/>
          <bgColor theme="7" tint="-0.249977111117893"/>
        </patternFill>
      </fill>
    </dxf>
    <dxf>
      <fill>
        <patternFill patternType="solid">
          <fgColor indexed="64"/>
          <bgColor theme="7" tint="-0.249977111117893"/>
        </patternFill>
      </fill>
    </dxf>
    <dxf>
      <fill>
        <patternFill patternType="solid">
          <fgColor indexed="64"/>
          <bgColor theme="7" tint="-0.249977111117893"/>
        </patternFill>
      </fill>
    </dxf>
    <dxf>
      <fill>
        <patternFill patternType="solid">
          <fgColor indexed="64"/>
          <bgColor theme="7" tint="-0.249977111117893"/>
        </patternFill>
      </fill>
    </dxf>
    <dxf>
      <fill>
        <patternFill patternType="solid">
          <fgColor indexed="64"/>
          <bgColor theme="7" tint="-0.249977111117893"/>
        </patternFill>
      </fill>
    </dxf>
    <dxf>
      <fill>
        <patternFill patternType="solid">
          <fgColor indexed="64"/>
          <bgColor theme="7" tint="-0.249977111117893"/>
        </patternFill>
      </fill>
    </dxf>
    <dxf>
      <fill>
        <patternFill patternType="solid">
          <fgColor indexed="64"/>
          <bgColor theme="7" tint="-0.249977111117893"/>
        </patternFill>
      </fill>
    </dxf>
    <dxf>
      <fill>
        <patternFill patternType="solid">
          <fgColor indexed="64"/>
          <bgColor theme="7" tint="-0.249977111117893"/>
        </patternFill>
      </fill>
    </dxf>
    <dxf>
      <fill>
        <patternFill patternType="solid">
          <fgColor indexed="64"/>
          <bgColor theme="4" tint="-0.249977111117893"/>
        </patternFill>
      </fill>
    </dxf>
    <dxf>
      <fill>
        <patternFill patternType="solid">
          <fgColor indexed="64"/>
          <bgColor theme="4" tint="-0.249977111117893"/>
        </patternFill>
      </fill>
    </dxf>
    <dxf>
      <fill>
        <patternFill patternType="solid">
          <fgColor indexed="64"/>
          <bgColor theme="4" tint="-0.249977111117893"/>
        </patternFill>
      </fill>
    </dxf>
    <dxf>
      <fill>
        <patternFill patternType="solid">
          <fgColor indexed="64"/>
          <bgColor theme="4" tint="-0.249977111117893"/>
        </patternFill>
      </fill>
    </dxf>
    <dxf>
      <fill>
        <patternFill patternType="solid">
          <fgColor indexed="64"/>
          <bgColor theme="4" tint="-0.249977111117893"/>
        </patternFill>
      </fill>
    </dxf>
    <dxf>
      <fill>
        <patternFill patternType="solid">
          <fgColor indexed="64"/>
          <bgColor theme="4" tint="-0.249977111117893"/>
        </patternFill>
      </fill>
    </dxf>
    <dxf>
      <fill>
        <patternFill patternType="solid">
          <fgColor indexed="64"/>
          <bgColor theme="4" tint="-0.249977111117893"/>
        </patternFill>
      </fill>
    </dxf>
    <dxf>
      <fill>
        <patternFill patternType="solid">
          <fgColor indexed="64"/>
          <bgColor theme="6" tint="-0.249977111117893"/>
        </patternFill>
      </fill>
    </dxf>
    <dxf>
      <fill>
        <patternFill patternType="solid">
          <fgColor indexed="64"/>
          <bgColor theme="6" tint="-0.249977111117893"/>
        </patternFill>
      </fill>
    </dxf>
    <dxf>
      <fill>
        <patternFill patternType="solid">
          <fgColor indexed="64"/>
          <bgColor theme="6" tint="-0.249977111117893"/>
        </patternFill>
      </fill>
    </dxf>
    <dxf>
      <fill>
        <patternFill patternType="solid">
          <fgColor indexed="64"/>
          <bgColor theme="6" tint="-0.249977111117893"/>
        </patternFill>
      </fill>
    </dxf>
    <dxf>
      <fill>
        <patternFill patternType="solid">
          <fgColor indexed="64"/>
          <bgColor theme="6" tint="-0.249977111117893"/>
        </patternFill>
      </fill>
    </dxf>
    <dxf>
      <fill>
        <patternFill patternType="solid">
          <fgColor indexed="64"/>
          <bgColor theme="6" tint="-0.249977111117893"/>
        </patternFill>
      </fill>
    </dxf>
    <dxf>
      <fill>
        <patternFill patternType="solid">
          <fgColor indexed="64"/>
          <bgColor theme="6" tint="-0.249977111117893"/>
        </patternFill>
      </fill>
    </dxf>
    <dxf>
      <fill>
        <patternFill patternType="solid">
          <fgColor indexed="64"/>
          <bgColor theme="6" tint="-0.249977111117893"/>
        </patternFill>
      </fill>
    </dxf>
    <dxf>
      <fill>
        <patternFill patternType="solid">
          <fgColor indexed="64"/>
          <bgColor theme="6" tint="-0.249977111117893"/>
        </patternFill>
      </fill>
    </dxf>
    <dxf>
      <fill>
        <patternFill patternType="solid">
          <fgColor indexed="64"/>
          <bgColor theme="6" tint="-0.249977111117893"/>
        </patternFill>
      </fill>
    </dxf>
    <dxf>
      <fill>
        <patternFill patternType="solid">
          <fgColor indexed="64"/>
          <bgColor theme="5" tint="-0.249977111117893"/>
        </patternFill>
      </fill>
    </dxf>
    <dxf>
      <fill>
        <patternFill patternType="solid">
          <fgColor indexed="64"/>
          <bgColor theme="5" tint="-0.249977111117893"/>
        </patternFill>
      </fill>
    </dxf>
    <dxf>
      <fill>
        <patternFill patternType="solid">
          <fgColor indexed="64"/>
          <bgColor theme="8" tint="-0.249977111117893"/>
        </patternFill>
      </fill>
    </dxf>
    <dxf>
      <fill>
        <patternFill patternType="solid">
          <fgColor indexed="64"/>
          <bgColor theme="8" tint="-0.249977111117893"/>
        </patternFill>
      </fill>
    </dxf>
    <dxf>
      <fill>
        <patternFill patternType="solid">
          <fgColor indexed="64"/>
          <bgColor theme="8" tint="-0.249977111117893"/>
        </patternFill>
      </fill>
    </dxf>
    <dxf>
      <fill>
        <patternFill patternType="solid">
          <fgColor indexed="64"/>
          <bgColor theme="8" tint="-0.249977111117893"/>
        </patternFill>
      </fill>
    </dxf>
    <dxf>
      <fill>
        <patternFill patternType="solid">
          <fgColor indexed="64"/>
          <bgColor theme="8" tint="-0.249977111117893"/>
        </patternFill>
      </fill>
    </dxf>
    <dxf>
      <fill>
        <patternFill patternType="solid">
          <fgColor indexed="64"/>
          <bgColor theme="8" tint="-0.249977111117893"/>
        </patternFill>
      </fill>
    </dxf>
    <dxf>
      <fill>
        <patternFill patternType="solid">
          <fgColor indexed="64"/>
          <bgColor theme="8" tint="-0.249977111117893"/>
        </patternFill>
      </fill>
    </dxf>
    <dxf>
      <fill>
        <patternFill patternType="solid">
          <fgColor indexed="64"/>
          <bgColor theme="8" tint="-0.249977111117893"/>
        </patternFill>
      </fill>
    </dxf>
    <dxf>
      <fill>
        <patternFill patternType="solid">
          <fgColor indexed="64"/>
          <bgColor theme="8" tint="-0.249977111117893"/>
        </patternFill>
      </fill>
    </dxf>
    <dxf>
      <fill>
        <patternFill patternType="solid">
          <fgColor indexed="64"/>
          <bgColor theme="8" tint="-0.249977111117893"/>
        </patternFill>
      </fill>
    </dxf>
    <dxf>
      <fill>
        <patternFill patternType="solid">
          <fgColor indexed="64"/>
          <bgColor theme="8" tint="-0.249977111117893"/>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FF0000"/>
        </patternFill>
      </fill>
    </dxf>
    <dxf>
      <fill>
        <patternFill>
          <bgColor theme="9"/>
        </patternFill>
      </fill>
    </dxf>
    <dxf>
      <font>
        <color theme="0"/>
      </font>
      <fill>
        <patternFill>
          <bgColor theme="0"/>
        </patternFill>
      </fill>
    </dxf>
    <dxf>
      <font>
        <color theme="0"/>
      </font>
      <fill>
        <patternFill>
          <bgColor theme="0"/>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6/relationships/vbaProject" Target="vbaProject.bin"/></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29255489405288"/>
          <c:y val="5.4106263728171101E-2"/>
          <c:w val="0.79593521541514622"/>
          <c:h val="0.94589373627182893"/>
        </c:manualLayout>
      </c:layout>
      <c:doughnutChart>
        <c:varyColors val="1"/>
        <c:ser>
          <c:idx val="1"/>
          <c:order val="0"/>
          <c:tx>
            <c:strRef>
              <c:f>mob!$J$6</c:f>
              <c:strCache>
                <c:ptCount val="1"/>
                <c:pt idx="0">
                  <c:v>Mobiliteitsprofiel</c:v>
                </c:pt>
              </c:strCache>
            </c:strRef>
          </c:tx>
          <c:dPt>
            <c:idx val="0"/>
            <c:bubble3D val="0"/>
            <c:spPr>
              <a:noFill/>
            </c:spPr>
          </c:dPt>
          <c:dPt>
            <c:idx val="1"/>
            <c:bubble3D val="0"/>
            <c:spPr>
              <a:ln>
                <a:solidFill>
                  <a:sysClr val="windowText" lastClr="000000"/>
                </a:solidFill>
              </a:ln>
            </c:spPr>
          </c:dPt>
          <c:dPt>
            <c:idx val="2"/>
            <c:bubble3D val="0"/>
            <c:spPr>
              <a:noFill/>
            </c:spPr>
          </c:dPt>
          <c:dPt>
            <c:idx val="5"/>
            <c:bubble3D val="0"/>
            <c:spPr>
              <a:noFill/>
            </c:spPr>
          </c:dPt>
          <c:val>
            <c:numRef>
              <c:f>mob!$J$7:$J$12</c:f>
              <c:numCache>
                <c:formatCode>0%</c:formatCode>
                <c:ptCount val="6"/>
                <c:pt idx="0">
                  <c:v>0.55000000000000004</c:v>
                </c:pt>
                <c:pt idx="1">
                  <c:v>0.01</c:v>
                </c:pt>
                <c:pt idx="2">
                  <c:v>0.43999999999999995</c:v>
                </c:pt>
                <c:pt idx="5">
                  <c:v>1</c:v>
                </c:pt>
              </c:numCache>
            </c:numRef>
          </c:val>
        </c:ser>
        <c:ser>
          <c:idx val="2"/>
          <c:order val="1"/>
          <c:tx>
            <c:strRef>
              <c:f>mob!$I$6</c:f>
              <c:strCache>
                <c:ptCount val="1"/>
                <c:pt idx="0">
                  <c:v>onderverdeling</c:v>
                </c:pt>
              </c:strCache>
            </c:strRef>
          </c:tx>
          <c:dPt>
            <c:idx val="0"/>
            <c:bubble3D val="0"/>
            <c:spPr>
              <a:solidFill>
                <a:srgbClr val="00B050"/>
              </a:solidFill>
            </c:spPr>
          </c:dPt>
          <c:dPt>
            <c:idx val="1"/>
            <c:bubble3D val="0"/>
            <c:spPr>
              <a:solidFill>
                <a:srgbClr val="92D050"/>
              </a:solidFill>
            </c:spPr>
          </c:dPt>
          <c:dPt>
            <c:idx val="2"/>
            <c:bubble3D val="0"/>
            <c:spPr>
              <a:solidFill>
                <a:srgbClr val="FFFF00"/>
              </a:solidFill>
            </c:spPr>
          </c:dPt>
          <c:dPt>
            <c:idx val="3"/>
            <c:bubble3D val="0"/>
            <c:spPr>
              <a:solidFill>
                <a:srgbClr val="FFC000"/>
              </a:solidFill>
            </c:spPr>
          </c:dPt>
          <c:dPt>
            <c:idx val="4"/>
            <c:bubble3D val="0"/>
            <c:spPr>
              <a:solidFill>
                <a:srgbClr val="FF0000"/>
              </a:solidFill>
            </c:spPr>
          </c:dPt>
          <c:dPt>
            <c:idx val="5"/>
            <c:bubble3D val="0"/>
            <c:spPr>
              <a:noFill/>
            </c:spPr>
          </c:dPt>
          <c:val>
            <c:numRef>
              <c:f>mob!$I$7:$I$12</c:f>
              <c:numCache>
                <c:formatCode>General</c:formatCode>
                <c:ptCount val="6"/>
                <c:pt idx="0">
                  <c:v>20</c:v>
                </c:pt>
                <c:pt idx="1">
                  <c:v>20</c:v>
                </c:pt>
                <c:pt idx="2">
                  <c:v>20</c:v>
                </c:pt>
                <c:pt idx="3">
                  <c:v>20</c:v>
                </c:pt>
                <c:pt idx="4">
                  <c:v>20</c:v>
                </c:pt>
                <c:pt idx="5">
                  <c:v>100</c:v>
                </c:pt>
              </c:numCache>
            </c:numRef>
          </c:val>
        </c:ser>
        <c:dLbls>
          <c:showLegendKey val="0"/>
          <c:showVal val="0"/>
          <c:showCatName val="0"/>
          <c:showSerName val="0"/>
          <c:showPercent val="0"/>
          <c:showBubbleSize val="0"/>
          <c:showLeaderLines val="1"/>
        </c:dLbls>
        <c:firstSliceAng val="270"/>
        <c:holeSize val="10"/>
      </c:doughnutChart>
    </c:plotArea>
    <c:plotVisOnly val="1"/>
    <c:dispBlanksAs val="gap"/>
    <c:showDLblsOverMax val="0"/>
  </c:chart>
  <c:spPr>
    <a:noFill/>
    <a:ln>
      <a:noFill/>
    </a:ln>
  </c:sp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29255489405288"/>
          <c:y val="5.4106263728171101E-2"/>
          <c:w val="0.79593521541514622"/>
          <c:h val="0.94589373627182893"/>
        </c:manualLayout>
      </c:layout>
      <c:doughnutChart>
        <c:varyColors val="1"/>
        <c:ser>
          <c:idx val="1"/>
          <c:order val="0"/>
          <c:tx>
            <c:strRef>
              <c:f>DATAVERWERKING!$Q$6</c:f>
              <c:strCache>
                <c:ptCount val="1"/>
                <c:pt idx="0">
                  <c:v>score</c:v>
                </c:pt>
              </c:strCache>
            </c:strRef>
          </c:tx>
          <c:dPt>
            <c:idx val="0"/>
            <c:bubble3D val="0"/>
            <c:spPr>
              <a:noFill/>
            </c:spPr>
          </c:dPt>
          <c:dPt>
            <c:idx val="1"/>
            <c:bubble3D val="0"/>
            <c:spPr>
              <a:solidFill>
                <a:schemeClr val="tx1"/>
              </a:solidFill>
              <a:ln>
                <a:solidFill>
                  <a:sysClr val="windowText" lastClr="000000"/>
                </a:solidFill>
              </a:ln>
            </c:spPr>
          </c:dPt>
          <c:dPt>
            <c:idx val="2"/>
            <c:bubble3D val="0"/>
            <c:spPr>
              <a:noFill/>
            </c:spPr>
          </c:dPt>
          <c:dPt>
            <c:idx val="5"/>
            <c:bubble3D val="0"/>
            <c:spPr>
              <a:noFill/>
            </c:spPr>
          </c:dPt>
          <c:val>
            <c:numRef>
              <c:f>DATAVERWERKING!$Q$33:$Q$38</c:f>
              <c:numCache>
                <c:formatCode>0%</c:formatCode>
                <c:ptCount val="6"/>
                <c:pt idx="0">
                  <c:v>0</c:v>
                </c:pt>
                <c:pt idx="1">
                  <c:v>0.01</c:v>
                </c:pt>
                <c:pt idx="2">
                  <c:v>0.99</c:v>
                </c:pt>
                <c:pt idx="3">
                  <c:v>0</c:v>
                </c:pt>
                <c:pt idx="4">
                  <c:v>0</c:v>
                </c:pt>
                <c:pt idx="5">
                  <c:v>1</c:v>
                </c:pt>
              </c:numCache>
            </c:numRef>
          </c:val>
        </c:ser>
        <c:ser>
          <c:idx val="2"/>
          <c:order val="1"/>
          <c:tx>
            <c:strRef>
              <c:f>DATAVERWERKING!$P$6</c:f>
              <c:strCache>
                <c:ptCount val="1"/>
                <c:pt idx="0">
                  <c:v>verdeling</c:v>
                </c:pt>
              </c:strCache>
            </c:strRef>
          </c:tx>
          <c:dPt>
            <c:idx val="0"/>
            <c:bubble3D val="0"/>
            <c:spPr>
              <a:solidFill>
                <a:srgbClr val="00B050"/>
              </a:solidFill>
            </c:spPr>
          </c:dPt>
          <c:dPt>
            <c:idx val="1"/>
            <c:bubble3D val="0"/>
            <c:spPr>
              <a:solidFill>
                <a:srgbClr val="92D050"/>
              </a:solidFill>
            </c:spPr>
          </c:dPt>
          <c:dPt>
            <c:idx val="2"/>
            <c:bubble3D val="0"/>
            <c:spPr>
              <a:solidFill>
                <a:srgbClr val="FFFF00"/>
              </a:solidFill>
            </c:spPr>
          </c:dPt>
          <c:dPt>
            <c:idx val="3"/>
            <c:bubble3D val="0"/>
            <c:spPr>
              <a:solidFill>
                <a:srgbClr val="FFC000"/>
              </a:solidFill>
            </c:spPr>
          </c:dPt>
          <c:dPt>
            <c:idx val="4"/>
            <c:bubble3D val="0"/>
            <c:spPr>
              <a:solidFill>
                <a:srgbClr val="FF0000"/>
              </a:solidFill>
            </c:spPr>
          </c:dPt>
          <c:dPt>
            <c:idx val="5"/>
            <c:bubble3D val="0"/>
            <c:spPr>
              <a:noFill/>
            </c:spPr>
          </c:dPt>
          <c:val>
            <c:numRef>
              <c:f>DATAVERWERKING!$P$7:$P$12</c:f>
              <c:numCache>
                <c:formatCode>General</c:formatCode>
                <c:ptCount val="6"/>
                <c:pt idx="0">
                  <c:v>20</c:v>
                </c:pt>
                <c:pt idx="1">
                  <c:v>20</c:v>
                </c:pt>
                <c:pt idx="2">
                  <c:v>20</c:v>
                </c:pt>
                <c:pt idx="3">
                  <c:v>20</c:v>
                </c:pt>
                <c:pt idx="4">
                  <c:v>20</c:v>
                </c:pt>
                <c:pt idx="5">
                  <c:v>100</c:v>
                </c:pt>
              </c:numCache>
            </c:numRef>
          </c:val>
        </c:ser>
        <c:dLbls>
          <c:showLegendKey val="0"/>
          <c:showVal val="0"/>
          <c:showCatName val="0"/>
          <c:showSerName val="0"/>
          <c:showPercent val="0"/>
          <c:showBubbleSize val="0"/>
          <c:showLeaderLines val="1"/>
        </c:dLbls>
        <c:firstSliceAng val="270"/>
        <c:holeSize val="10"/>
      </c:doughnutChart>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29255489405288"/>
          <c:y val="5.4106263728171101E-2"/>
          <c:w val="0.79593521541514622"/>
          <c:h val="0.94589373627182893"/>
        </c:manualLayout>
      </c:layout>
      <c:doughnutChart>
        <c:varyColors val="1"/>
        <c:ser>
          <c:idx val="1"/>
          <c:order val="0"/>
          <c:tx>
            <c:strRef>
              <c:f>DATAVERWERKING!$Q$6</c:f>
              <c:strCache>
                <c:ptCount val="1"/>
                <c:pt idx="0">
                  <c:v>score</c:v>
                </c:pt>
              </c:strCache>
            </c:strRef>
          </c:tx>
          <c:dPt>
            <c:idx val="0"/>
            <c:bubble3D val="0"/>
            <c:spPr>
              <a:noFill/>
            </c:spPr>
          </c:dPt>
          <c:dPt>
            <c:idx val="1"/>
            <c:bubble3D val="0"/>
            <c:spPr>
              <a:solidFill>
                <a:schemeClr val="tx1"/>
              </a:solidFill>
              <a:ln>
                <a:solidFill>
                  <a:sysClr val="windowText" lastClr="000000"/>
                </a:solidFill>
              </a:ln>
            </c:spPr>
          </c:dPt>
          <c:dPt>
            <c:idx val="2"/>
            <c:bubble3D val="0"/>
            <c:spPr>
              <a:noFill/>
            </c:spPr>
          </c:dPt>
          <c:dPt>
            <c:idx val="5"/>
            <c:bubble3D val="0"/>
            <c:spPr>
              <a:noFill/>
            </c:spPr>
          </c:dPt>
          <c:val>
            <c:numRef>
              <c:f>DATAVERWERKING!$Q$47:$Q$52</c:f>
              <c:numCache>
                <c:formatCode>0%</c:formatCode>
                <c:ptCount val="6"/>
                <c:pt idx="0">
                  <c:v>0</c:v>
                </c:pt>
                <c:pt idx="1">
                  <c:v>0.01</c:v>
                </c:pt>
                <c:pt idx="2">
                  <c:v>0.99</c:v>
                </c:pt>
                <c:pt idx="3">
                  <c:v>0</c:v>
                </c:pt>
                <c:pt idx="4">
                  <c:v>0</c:v>
                </c:pt>
                <c:pt idx="5">
                  <c:v>1</c:v>
                </c:pt>
              </c:numCache>
            </c:numRef>
          </c:val>
        </c:ser>
        <c:ser>
          <c:idx val="2"/>
          <c:order val="1"/>
          <c:tx>
            <c:strRef>
              <c:f>DATAVERWERKING!$P$6</c:f>
              <c:strCache>
                <c:ptCount val="1"/>
                <c:pt idx="0">
                  <c:v>verdeling</c:v>
                </c:pt>
              </c:strCache>
            </c:strRef>
          </c:tx>
          <c:dPt>
            <c:idx val="0"/>
            <c:bubble3D val="0"/>
            <c:spPr>
              <a:solidFill>
                <a:srgbClr val="00B050"/>
              </a:solidFill>
            </c:spPr>
          </c:dPt>
          <c:dPt>
            <c:idx val="1"/>
            <c:bubble3D val="0"/>
            <c:spPr>
              <a:solidFill>
                <a:srgbClr val="92D050"/>
              </a:solidFill>
            </c:spPr>
          </c:dPt>
          <c:dPt>
            <c:idx val="2"/>
            <c:bubble3D val="0"/>
            <c:spPr>
              <a:solidFill>
                <a:srgbClr val="FFFF00"/>
              </a:solidFill>
            </c:spPr>
          </c:dPt>
          <c:dPt>
            <c:idx val="3"/>
            <c:bubble3D val="0"/>
            <c:spPr>
              <a:solidFill>
                <a:srgbClr val="FFC000"/>
              </a:solidFill>
            </c:spPr>
          </c:dPt>
          <c:dPt>
            <c:idx val="4"/>
            <c:bubble3D val="0"/>
            <c:spPr>
              <a:solidFill>
                <a:srgbClr val="FF0000"/>
              </a:solidFill>
            </c:spPr>
          </c:dPt>
          <c:dPt>
            <c:idx val="5"/>
            <c:bubble3D val="0"/>
            <c:spPr>
              <a:noFill/>
            </c:spPr>
          </c:dPt>
          <c:val>
            <c:numRef>
              <c:f>DATAVERWERKING!$P$7:$P$12</c:f>
              <c:numCache>
                <c:formatCode>General</c:formatCode>
                <c:ptCount val="6"/>
                <c:pt idx="0">
                  <c:v>20</c:v>
                </c:pt>
                <c:pt idx="1">
                  <c:v>20</c:v>
                </c:pt>
                <c:pt idx="2">
                  <c:v>20</c:v>
                </c:pt>
                <c:pt idx="3">
                  <c:v>20</c:v>
                </c:pt>
                <c:pt idx="4">
                  <c:v>20</c:v>
                </c:pt>
                <c:pt idx="5">
                  <c:v>100</c:v>
                </c:pt>
              </c:numCache>
            </c:numRef>
          </c:val>
        </c:ser>
        <c:dLbls>
          <c:showLegendKey val="0"/>
          <c:showVal val="0"/>
          <c:showCatName val="0"/>
          <c:showSerName val="0"/>
          <c:showPercent val="0"/>
          <c:showBubbleSize val="0"/>
          <c:showLeaderLines val="1"/>
        </c:dLbls>
        <c:firstSliceAng val="270"/>
        <c:holeSize val="10"/>
      </c:doughnutChart>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29255489405288"/>
          <c:y val="5.4106263728171101E-2"/>
          <c:w val="0.79593521541514622"/>
          <c:h val="0.94589373627182893"/>
        </c:manualLayout>
      </c:layout>
      <c:doughnutChart>
        <c:varyColors val="1"/>
        <c:ser>
          <c:idx val="1"/>
          <c:order val="0"/>
          <c:tx>
            <c:strRef>
              <c:f>DATAVERWERKING!$Q$6</c:f>
              <c:strCache>
                <c:ptCount val="1"/>
                <c:pt idx="0">
                  <c:v>score</c:v>
                </c:pt>
              </c:strCache>
            </c:strRef>
          </c:tx>
          <c:dPt>
            <c:idx val="0"/>
            <c:bubble3D val="0"/>
            <c:spPr>
              <a:noFill/>
            </c:spPr>
          </c:dPt>
          <c:dPt>
            <c:idx val="1"/>
            <c:bubble3D val="0"/>
            <c:spPr>
              <a:solidFill>
                <a:schemeClr val="tx1"/>
              </a:solidFill>
              <a:ln>
                <a:solidFill>
                  <a:sysClr val="windowText" lastClr="000000"/>
                </a:solidFill>
              </a:ln>
            </c:spPr>
          </c:dPt>
          <c:dPt>
            <c:idx val="2"/>
            <c:bubble3D val="0"/>
            <c:spPr>
              <a:noFill/>
            </c:spPr>
          </c:dPt>
          <c:dPt>
            <c:idx val="5"/>
            <c:bubble3D val="0"/>
            <c:spPr>
              <a:noFill/>
            </c:spPr>
          </c:dPt>
          <c:val>
            <c:numRef>
              <c:f>DATAVERWERKING!$Q$58:$Q$63</c:f>
              <c:numCache>
                <c:formatCode>0%</c:formatCode>
                <c:ptCount val="6"/>
                <c:pt idx="0">
                  <c:v>0</c:v>
                </c:pt>
                <c:pt idx="1">
                  <c:v>0.01</c:v>
                </c:pt>
                <c:pt idx="2">
                  <c:v>0.99</c:v>
                </c:pt>
                <c:pt idx="3">
                  <c:v>0</c:v>
                </c:pt>
                <c:pt idx="4">
                  <c:v>0</c:v>
                </c:pt>
                <c:pt idx="5">
                  <c:v>1</c:v>
                </c:pt>
              </c:numCache>
            </c:numRef>
          </c:val>
        </c:ser>
        <c:ser>
          <c:idx val="2"/>
          <c:order val="1"/>
          <c:tx>
            <c:strRef>
              <c:f>DATAVERWERKING!$P$6</c:f>
              <c:strCache>
                <c:ptCount val="1"/>
                <c:pt idx="0">
                  <c:v>verdeling</c:v>
                </c:pt>
              </c:strCache>
            </c:strRef>
          </c:tx>
          <c:dPt>
            <c:idx val="0"/>
            <c:bubble3D val="0"/>
            <c:spPr>
              <a:solidFill>
                <a:srgbClr val="00B050"/>
              </a:solidFill>
            </c:spPr>
          </c:dPt>
          <c:dPt>
            <c:idx val="1"/>
            <c:bubble3D val="0"/>
            <c:spPr>
              <a:solidFill>
                <a:srgbClr val="92D050"/>
              </a:solidFill>
            </c:spPr>
          </c:dPt>
          <c:dPt>
            <c:idx val="2"/>
            <c:bubble3D val="0"/>
            <c:spPr>
              <a:solidFill>
                <a:srgbClr val="FFFF00"/>
              </a:solidFill>
            </c:spPr>
          </c:dPt>
          <c:dPt>
            <c:idx val="3"/>
            <c:bubble3D val="0"/>
            <c:spPr>
              <a:solidFill>
                <a:srgbClr val="FFC000"/>
              </a:solidFill>
            </c:spPr>
          </c:dPt>
          <c:dPt>
            <c:idx val="4"/>
            <c:bubble3D val="0"/>
            <c:spPr>
              <a:solidFill>
                <a:srgbClr val="FF0000"/>
              </a:solidFill>
            </c:spPr>
          </c:dPt>
          <c:dPt>
            <c:idx val="5"/>
            <c:bubble3D val="0"/>
            <c:spPr>
              <a:noFill/>
            </c:spPr>
          </c:dPt>
          <c:val>
            <c:numRef>
              <c:f>DATAVERWERKING!$P$7:$P$12</c:f>
              <c:numCache>
                <c:formatCode>General</c:formatCode>
                <c:ptCount val="6"/>
                <c:pt idx="0">
                  <c:v>20</c:v>
                </c:pt>
                <c:pt idx="1">
                  <c:v>20</c:v>
                </c:pt>
                <c:pt idx="2">
                  <c:v>20</c:v>
                </c:pt>
                <c:pt idx="3">
                  <c:v>20</c:v>
                </c:pt>
                <c:pt idx="4">
                  <c:v>20</c:v>
                </c:pt>
                <c:pt idx="5">
                  <c:v>100</c:v>
                </c:pt>
              </c:numCache>
            </c:numRef>
          </c:val>
        </c:ser>
        <c:dLbls>
          <c:showLegendKey val="0"/>
          <c:showVal val="0"/>
          <c:showCatName val="0"/>
          <c:showSerName val="0"/>
          <c:showPercent val="0"/>
          <c:showBubbleSize val="0"/>
          <c:showLeaderLines val="1"/>
        </c:dLbls>
        <c:firstSliceAng val="270"/>
        <c:holeSize val="10"/>
      </c:doughnutChart>
    </c:plotArea>
    <c:plotVisOnly val="1"/>
    <c:dispBlanksAs val="gap"/>
    <c:showDLblsOverMax val="0"/>
  </c:chart>
  <c:spPr>
    <a:noFill/>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29255489405288"/>
          <c:y val="5.4106263728171101E-2"/>
          <c:w val="0.79593521541514622"/>
          <c:h val="0.94589373627182893"/>
        </c:manualLayout>
      </c:layout>
      <c:doughnutChart>
        <c:varyColors val="1"/>
        <c:ser>
          <c:idx val="1"/>
          <c:order val="0"/>
          <c:tx>
            <c:strRef>
              <c:f>DATAVERWERKING!$Q$6</c:f>
              <c:strCache>
                <c:ptCount val="1"/>
                <c:pt idx="0">
                  <c:v>score</c:v>
                </c:pt>
              </c:strCache>
            </c:strRef>
          </c:tx>
          <c:dPt>
            <c:idx val="0"/>
            <c:bubble3D val="0"/>
            <c:spPr>
              <a:noFill/>
            </c:spPr>
          </c:dPt>
          <c:dPt>
            <c:idx val="1"/>
            <c:bubble3D val="0"/>
            <c:spPr>
              <a:solidFill>
                <a:schemeClr val="tx1"/>
              </a:solidFill>
              <a:ln>
                <a:solidFill>
                  <a:sysClr val="windowText" lastClr="000000"/>
                </a:solidFill>
              </a:ln>
            </c:spPr>
          </c:dPt>
          <c:dPt>
            <c:idx val="2"/>
            <c:bubble3D val="0"/>
            <c:spPr>
              <a:noFill/>
            </c:spPr>
          </c:dPt>
          <c:dPt>
            <c:idx val="5"/>
            <c:bubble3D val="0"/>
            <c:spPr>
              <a:noFill/>
            </c:spPr>
          </c:dPt>
          <c:val>
            <c:numRef>
              <c:f>DATAVERWERKING!$Q$7:$Q$12</c:f>
              <c:numCache>
                <c:formatCode>0%</c:formatCode>
                <c:ptCount val="6"/>
                <c:pt idx="0">
                  <c:v>0</c:v>
                </c:pt>
                <c:pt idx="1">
                  <c:v>0.01</c:v>
                </c:pt>
                <c:pt idx="2">
                  <c:v>0.99</c:v>
                </c:pt>
                <c:pt idx="3">
                  <c:v>0</c:v>
                </c:pt>
                <c:pt idx="4">
                  <c:v>0</c:v>
                </c:pt>
                <c:pt idx="5">
                  <c:v>1</c:v>
                </c:pt>
              </c:numCache>
            </c:numRef>
          </c:val>
        </c:ser>
        <c:ser>
          <c:idx val="2"/>
          <c:order val="1"/>
          <c:tx>
            <c:strRef>
              <c:f>DATAVERWERKING!$P$6</c:f>
              <c:strCache>
                <c:ptCount val="1"/>
                <c:pt idx="0">
                  <c:v>verdeling</c:v>
                </c:pt>
              </c:strCache>
            </c:strRef>
          </c:tx>
          <c:dPt>
            <c:idx val="0"/>
            <c:bubble3D val="0"/>
            <c:spPr>
              <a:solidFill>
                <a:srgbClr val="00B050"/>
              </a:solidFill>
            </c:spPr>
          </c:dPt>
          <c:dPt>
            <c:idx val="1"/>
            <c:bubble3D val="0"/>
            <c:spPr>
              <a:solidFill>
                <a:srgbClr val="92D050"/>
              </a:solidFill>
            </c:spPr>
          </c:dPt>
          <c:dPt>
            <c:idx val="2"/>
            <c:bubble3D val="0"/>
            <c:spPr>
              <a:solidFill>
                <a:srgbClr val="FFFF00"/>
              </a:solidFill>
            </c:spPr>
          </c:dPt>
          <c:dPt>
            <c:idx val="3"/>
            <c:bubble3D val="0"/>
            <c:spPr>
              <a:solidFill>
                <a:srgbClr val="FFC000"/>
              </a:solidFill>
            </c:spPr>
          </c:dPt>
          <c:dPt>
            <c:idx val="4"/>
            <c:bubble3D val="0"/>
            <c:spPr>
              <a:solidFill>
                <a:srgbClr val="FF0000"/>
              </a:solidFill>
            </c:spPr>
          </c:dPt>
          <c:dPt>
            <c:idx val="5"/>
            <c:bubble3D val="0"/>
            <c:spPr>
              <a:noFill/>
            </c:spPr>
          </c:dPt>
          <c:val>
            <c:numRef>
              <c:f>DATAVERWERKING!$P$7:$P$12</c:f>
              <c:numCache>
                <c:formatCode>General</c:formatCode>
                <c:ptCount val="6"/>
                <c:pt idx="0">
                  <c:v>20</c:v>
                </c:pt>
                <c:pt idx="1">
                  <c:v>20</c:v>
                </c:pt>
                <c:pt idx="2">
                  <c:v>20</c:v>
                </c:pt>
                <c:pt idx="3">
                  <c:v>20</c:v>
                </c:pt>
                <c:pt idx="4">
                  <c:v>20</c:v>
                </c:pt>
                <c:pt idx="5">
                  <c:v>100</c:v>
                </c:pt>
              </c:numCache>
            </c:numRef>
          </c:val>
        </c:ser>
        <c:dLbls>
          <c:showLegendKey val="0"/>
          <c:showVal val="0"/>
          <c:showCatName val="0"/>
          <c:showSerName val="0"/>
          <c:showPercent val="0"/>
          <c:showBubbleSize val="0"/>
          <c:showLeaderLines val="1"/>
        </c:dLbls>
        <c:firstSliceAng val="270"/>
        <c:holeSize val="10"/>
      </c:doughnutChart>
    </c:plotArea>
    <c:plotVisOnly val="1"/>
    <c:dispBlanksAs val="gap"/>
    <c:showDLblsOverMax val="0"/>
  </c:chart>
  <c:spPr>
    <a:noFill/>
    <a:ln>
      <a:noFill/>
    </a:ln>
    <a:scene3d>
      <a:camera prst="orthographicFront"/>
      <a:lightRig rig="threePt" dir="t"/>
    </a:scene3d>
    <a:sp3d>
      <a:bevelT w="6350"/>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29255489405288"/>
          <c:y val="5.4106263728171101E-2"/>
          <c:w val="0.79593521541514622"/>
          <c:h val="0.94589373627182893"/>
        </c:manualLayout>
      </c:layout>
      <c:doughnutChart>
        <c:varyColors val="1"/>
        <c:ser>
          <c:idx val="1"/>
          <c:order val="0"/>
          <c:tx>
            <c:strRef>
              <c:f>DATAVERWERKING!$Q$6</c:f>
              <c:strCache>
                <c:ptCount val="1"/>
                <c:pt idx="0">
                  <c:v>score</c:v>
                </c:pt>
              </c:strCache>
            </c:strRef>
          </c:tx>
          <c:dPt>
            <c:idx val="0"/>
            <c:bubble3D val="0"/>
            <c:spPr>
              <a:noFill/>
            </c:spPr>
          </c:dPt>
          <c:dPt>
            <c:idx val="1"/>
            <c:bubble3D val="0"/>
            <c:spPr>
              <a:solidFill>
                <a:schemeClr val="tx1"/>
              </a:solidFill>
              <a:ln>
                <a:solidFill>
                  <a:sysClr val="windowText" lastClr="000000"/>
                </a:solidFill>
              </a:ln>
            </c:spPr>
          </c:dPt>
          <c:dPt>
            <c:idx val="2"/>
            <c:bubble3D val="0"/>
            <c:spPr>
              <a:noFill/>
            </c:spPr>
          </c:dPt>
          <c:dPt>
            <c:idx val="5"/>
            <c:bubble3D val="0"/>
            <c:spPr>
              <a:noFill/>
            </c:spPr>
          </c:dPt>
          <c:val>
            <c:numRef>
              <c:f>DATAVERWERKING!$Q$7:$Q$12</c:f>
              <c:numCache>
                <c:formatCode>0%</c:formatCode>
                <c:ptCount val="6"/>
                <c:pt idx="0">
                  <c:v>0</c:v>
                </c:pt>
                <c:pt idx="1">
                  <c:v>0.01</c:v>
                </c:pt>
                <c:pt idx="2">
                  <c:v>0.99</c:v>
                </c:pt>
                <c:pt idx="3">
                  <c:v>0</c:v>
                </c:pt>
                <c:pt idx="4">
                  <c:v>0</c:v>
                </c:pt>
                <c:pt idx="5">
                  <c:v>1</c:v>
                </c:pt>
              </c:numCache>
            </c:numRef>
          </c:val>
        </c:ser>
        <c:ser>
          <c:idx val="2"/>
          <c:order val="1"/>
          <c:tx>
            <c:strRef>
              <c:f>DATAVERWERKING!$P$6</c:f>
              <c:strCache>
                <c:ptCount val="1"/>
                <c:pt idx="0">
                  <c:v>verdeling</c:v>
                </c:pt>
              </c:strCache>
            </c:strRef>
          </c:tx>
          <c:dPt>
            <c:idx val="0"/>
            <c:bubble3D val="0"/>
            <c:spPr>
              <a:solidFill>
                <a:srgbClr val="00B050"/>
              </a:solidFill>
            </c:spPr>
          </c:dPt>
          <c:dPt>
            <c:idx val="1"/>
            <c:bubble3D val="0"/>
            <c:spPr>
              <a:solidFill>
                <a:srgbClr val="92D050"/>
              </a:solidFill>
            </c:spPr>
          </c:dPt>
          <c:dPt>
            <c:idx val="2"/>
            <c:bubble3D val="0"/>
            <c:spPr>
              <a:solidFill>
                <a:srgbClr val="FFFF00"/>
              </a:solidFill>
            </c:spPr>
          </c:dPt>
          <c:dPt>
            <c:idx val="3"/>
            <c:bubble3D val="0"/>
            <c:spPr>
              <a:solidFill>
                <a:srgbClr val="FFC000"/>
              </a:solidFill>
            </c:spPr>
          </c:dPt>
          <c:dPt>
            <c:idx val="4"/>
            <c:bubble3D val="0"/>
            <c:spPr>
              <a:solidFill>
                <a:srgbClr val="FF0000"/>
              </a:solidFill>
            </c:spPr>
          </c:dPt>
          <c:dPt>
            <c:idx val="5"/>
            <c:bubble3D val="0"/>
            <c:spPr>
              <a:noFill/>
            </c:spPr>
          </c:dPt>
          <c:val>
            <c:numRef>
              <c:f>DATAVERWERKING!$P$7:$P$12</c:f>
              <c:numCache>
                <c:formatCode>General</c:formatCode>
                <c:ptCount val="6"/>
                <c:pt idx="0">
                  <c:v>20</c:v>
                </c:pt>
                <c:pt idx="1">
                  <c:v>20</c:v>
                </c:pt>
                <c:pt idx="2">
                  <c:v>20</c:v>
                </c:pt>
                <c:pt idx="3">
                  <c:v>20</c:v>
                </c:pt>
                <c:pt idx="4">
                  <c:v>20</c:v>
                </c:pt>
                <c:pt idx="5">
                  <c:v>100</c:v>
                </c:pt>
              </c:numCache>
            </c:numRef>
          </c:val>
        </c:ser>
        <c:dLbls>
          <c:showLegendKey val="0"/>
          <c:showVal val="0"/>
          <c:showCatName val="0"/>
          <c:showSerName val="0"/>
          <c:showPercent val="0"/>
          <c:showBubbleSize val="0"/>
          <c:showLeaderLines val="1"/>
        </c:dLbls>
        <c:firstSliceAng val="270"/>
        <c:holeSize val="10"/>
      </c:doughnutChart>
    </c:plotArea>
    <c:plotVisOnly val="1"/>
    <c:dispBlanksAs val="gap"/>
    <c:showDLblsOverMax val="0"/>
  </c:chart>
  <c:spPr>
    <a:noFill/>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29255489405288"/>
          <c:y val="5.4106263728171101E-2"/>
          <c:w val="0.79593521541514622"/>
          <c:h val="0.94589373627182893"/>
        </c:manualLayout>
      </c:layout>
      <c:doughnutChart>
        <c:varyColors val="1"/>
        <c:ser>
          <c:idx val="1"/>
          <c:order val="0"/>
          <c:tx>
            <c:strRef>
              <c:f>DATAVERWERKING!$Q$6</c:f>
              <c:strCache>
                <c:ptCount val="1"/>
                <c:pt idx="0">
                  <c:v>score</c:v>
                </c:pt>
              </c:strCache>
            </c:strRef>
          </c:tx>
          <c:dPt>
            <c:idx val="0"/>
            <c:bubble3D val="0"/>
            <c:spPr>
              <a:noFill/>
            </c:spPr>
          </c:dPt>
          <c:dPt>
            <c:idx val="1"/>
            <c:bubble3D val="0"/>
            <c:spPr>
              <a:solidFill>
                <a:schemeClr val="tx1"/>
              </a:solidFill>
              <a:ln>
                <a:solidFill>
                  <a:sysClr val="windowText" lastClr="000000"/>
                </a:solidFill>
              </a:ln>
            </c:spPr>
          </c:dPt>
          <c:dPt>
            <c:idx val="2"/>
            <c:bubble3D val="0"/>
            <c:spPr>
              <a:noFill/>
            </c:spPr>
          </c:dPt>
          <c:dPt>
            <c:idx val="5"/>
            <c:bubble3D val="0"/>
            <c:spPr>
              <a:noFill/>
            </c:spPr>
          </c:dPt>
          <c:val>
            <c:numRef>
              <c:f>DATAVERWERKING!$Q$23:$Q$28</c:f>
              <c:numCache>
                <c:formatCode>0%</c:formatCode>
                <c:ptCount val="6"/>
                <c:pt idx="0">
                  <c:v>0</c:v>
                </c:pt>
                <c:pt idx="1">
                  <c:v>0.01</c:v>
                </c:pt>
                <c:pt idx="2">
                  <c:v>0.99</c:v>
                </c:pt>
                <c:pt idx="3">
                  <c:v>0</c:v>
                </c:pt>
                <c:pt idx="4">
                  <c:v>0</c:v>
                </c:pt>
                <c:pt idx="5">
                  <c:v>1</c:v>
                </c:pt>
              </c:numCache>
            </c:numRef>
          </c:val>
        </c:ser>
        <c:ser>
          <c:idx val="2"/>
          <c:order val="1"/>
          <c:tx>
            <c:strRef>
              <c:f>DATAVERWERKING!$P$6</c:f>
              <c:strCache>
                <c:ptCount val="1"/>
                <c:pt idx="0">
                  <c:v>verdeling</c:v>
                </c:pt>
              </c:strCache>
            </c:strRef>
          </c:tx>
          <c:dPt>
            <c:idx val="0"/>
            <c:bubble3D val="0"/>
            <c:spPr>
              <a:solidFill>
                <a:srgbClr val="00B050"/>
              </a:solidFill>
            </c:spPr>
          </c:dPt>
          <c:dPt>
            <c:idx val="1"/>
            <c:bubble3D val="0"/>
            <c:spPr>
              <a:solidFill>
                <a:srgbClr val="92D050"/>
              </a:solidFill>
            </c:spPr>
          </c:dPt>
          <c:dPt>
            <c:idx val="2"/>
            <c:bubble3D val="0"/>
            <c:spPr>
              <a:solidFill>
                <a:srgbClr val="FFFF00"/>
              </a:solidFill>
            </c:spPr>
          </c:dPt>
          <c:dPt>
            <c:idx val="3"/>
            <c:bubble3D val="0"/>
            <c:spPr>
              <a:solidFill>
                <a:srgbClr val="FFC000"/>
              </a:solidFill>
            </c:spPr>
          </c:dPt>
          <c:dPt>
            <c:idx val="4"/>
            <c:bubble3D val="0"/>
            <c:spPr>
              <a:solidFill>
                <a:srgbClr val="FF0000"/>
              </a:solidFill>
            </c:spPr>
          </c:dPt>
          <c:dPt>
            <c:idx val="5"/>
            <c:bubble3D val="0"/>
            <c:spPr>
              <a:noFill/>
            </c:spPr>
          </c:dPt>
          <c:val>
            <c:numRef>
              <c:f>DATAVERWERKING!$P$7:$P$12</c:f>
              <c:numCache>
                <c:formatCode>General</c:formatCode>
                <c:ptCount val="6"/>
                <c:pt idx="0">
                  <c:v>20</c:v>
                </c:pt>
                <c:pt idx="1">
                  <c:v>20</c:v>
                </c:pt>
                <c:pt idx="2">
                  <c:v>20</c:v>
                </c:pt>
                <c:pt idx="3">
                  <c:v>20</c:v>
                </c:pt>
                <c:pt idx="4">
                  <c:v>20</c:v>
                </c:pt>
                <c:pt idx="5">
                  <c:v>100</c:v>
                </c:pt>
              </c:numCache>
            </c:numRef>
          </c:val>
        </c:ser>
        <c:dLbls>
          <c:showLegendKey val="0"/>
          <c:showVal val="0"/>
          <c:showCatName val="0"/>
          <c:showSerName val="0"/>
          <c:showPercent val="0"/>
          <c:showBubbleSize val="0"/>
          <c:showLeaderLines val="1"/>
        </c:dLbls>
        <c:firstSliceAng val="270"/>
        <c:holeSize val="10"/>
      </c:doughnutChart>
    </c:plotArea>
    <c:plotVisOnly val="1"/>
    <c:dispBlanksAs val="gap"/>
    <c:showDLblsOverMax val="0"/>
  </c:chart>
  <c:spPr>
    <a:noFill/>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29255489405288"/>
          <c:y val="5.4106263728171101E-2"/>
          <c:w val="0.79593521541514622"/>
          <c:h val="0.94589373627182893"/>
        </c:manualLayout>
      </c:layout>
      <c:doughnutChart>
        <c:varyColors val="1"/>
        <c:ser>
          <c:idx val="1"/>
          <c:order val="0"/>
          <c:tx>
            <c:strRef>
              <c:f>DATAVERWERKING!$Q$6</c:f>
              <c:strCache>
                <c:ptCount val="1"/>
                <c:pt idx="0">
                  <c:v>score</c:v>
                </c:pt>
              </c:strCache>
            </c:strRef>
          </c:tx>
          <c:dPt>
            <c:idx val="0"/>
            <c:bubble3D val="0"/>
            <c:spPr>
              <a:noFill/>
            </c:spPr>
          </c:dPt>
          <c:dPt>
            <c:idx val="1"/>
            <c:bubble3D val="0"/>
            <c:spPr>
              <a:solidFill>
                <a:schemeClr val="tx1"/>
              </a:solidFill>
              <a:ln>
                <a:solidFill>
                  <a:sysClr val="windowText" lastClr="000000"/>
                </a:solidFill>
              </a:ln>
            </c:spPr>
          </c:dPt>
          <c:dPt>
            <c:idx val="2"/>
            <c:bubble3D val="0"/>
            <c:spPr>
              <a:noFill/>
            </c:spPr>
          </c:dPt>
          <c:dPt>
            <c:idx val="5"/>
            <c:bubble3D val="0"/>
            <c:spPr>
              <a:noFill/>
            </c:spPr>
          </c:dPt>
          <c:val>
            <c:numRef>
              <c:f>DATAVERWERKING!$Q$33:$Q$38</c:f>
              <c:numCache>
                <c:formatCode>0%</c:formatCode>
                <c:ptCount val="6"/>
                <c:pt idx="0">
                  <c:v>0</c:v>
                </c:pt>
                <c:pt idx="1">
                  <c:v>0.01</c:v>
                </c:pt>
                <c:pt idx="2">
                  <c:v>0.99</c:v>
                </c:pt>
                <c:pt idx="3">
                  <c:v>0</c:v>
                </c:pt>
                <c:pt idx="4">
                  <c:v>0</c:v>
                </c:pt>
                <c:pt idx="5">
                  <c:v>1</c:v>
                </c:pt>
              </c:numCache>
            </c:numRef>
          </c:val>
        </c:ser>
        <c:ser>
          <c:idx val="2"/>
          <c:order val="1"/>
          <c:tx>
            <c:strRef>
              <c:f>DATAVERWERKING!$P$6</c:f>
              <c:strCache>
                <c:ptCount val="1"/>
                <c:pt idx="0">
                  <c:v>verdeling</c:v>
                </c:pt>
              </c:strCache>
            </c:strRef>
          </c:tx>
          <c:dPt>
            <c:idx val="0"/>
            <c:bubble3D val="0"/>
            <c:spPr>
              <a:solidFill>
                <a:srgbClr val="00B050"/>
              </a:solidFill>
            </c:spPr>
          </c:dPt>
          <c:dPt>
            <c:idx val="1"/>
            <c:bubble3D val="0"/>
            <c:spPr>
              <a:solidFill>
                <a:srgbClr val="92D050"/>
              </a:solidFill>
            </c:spPr>
          </c:dPt>
          <c:dPt>
            <c:idx val="2"/>
            <c:bubble3D val="0"/>
            <c:spPr>
              <a:solidFill>
                <a:srgbClr val="FFFF00"/>
              </a:solidFill>
            </c:spPr>
          </c:dPt>
          <c:dPt>
            <c:idx val="3"/>
            <c:bubble3D val="0"/>
            <c:spPr>
              <a:solidFill>
                <a:srgbClr val="FFC000"/>
              </a:solidFill>
            </c:spPr>
          </c:dPt>
          <c:dPt>
            <c:idx val="4"/>
            <c:bubble3D val="0"/>
            <c:spPr>
              <a:solidFill>
                <a:srgbClr val="FF0000"/>
              </a:solidFill>
            </c:spPr>
          </c:dPt>
          <c:dPt>
            <c:idx val="5"/>
            <c:bubble3D val="0"/>
            <c:spPr>
              <a:noFill/>
            </c:spPr>
          </c:dPt>
          <c:val>
            <c:numRef>
              <c:f>DATAVERWERKING!$P$7:$P$12</c:f>
              <c:numCache>
                <c:formatCode>General</c:formatCode>
                <c:ptCount val="6"/>
                <c:pt idx="0">
                  <c:v>20</c:v>
                </c:pt>
                <c:pt idx="1">
                  <c:v>20</c:v>
                </c:pt>
                <c:pt idx="2">
                  <c:v>20</c:v>
                </c:pt>
                <c:pt idx="3">
                  <c:v>20</c:v>
                </c:pt>
                <c:pt idx="4">
                  <c:v>20</c:v>
                </c:pt>
                <c:pt idx="5">
                  <c:v>100</c:v>
                </c:pt>
              </c:numCache>
            </c:numRef>
          </c:val>
        </c:ser>
        <c:dLbls>
          <c:showLegendKey val="0"/>
          <c:showVal val="0"/>
          <c:showCatName val="0"/>
          <c:showSerName val="0"/>
          <c:showPercent val="0"/>
          <c:showBubbleSize val="0"/>
          <c:showLeaderLines val="1"/>
        </c:dLbls>
        <c:firstSliceAng val="270"/>
        <c:holeSize val="10"/>
      </c:doughnutChart>
    </c:plotArea>
    <c:plotVisOnly val="1"/>
    <c:dispBlanksAs val="gap"/>
    <c:showDLblsOverMax val="0"/>
  </c:chart>
  <c:spPr>
    <a:noFill/>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29255489405288"/>
          <c:y val="5.4106263728171101E-2"/>
          <c:w val="0.79593521541514622"/>
          <c:h val="0.94589373627182893"/>
        </c:manualLayout>
      </c:layout>
      <c:doughnutChart>
        <c:varyColors val="1"/>
        <c:ser>
          <c:idx val="1"/>
          <c:order val="0"/>
          <c:tx>
            <c:strRef>
              <c:f>DATAVERWERKING!$Q$6</c:f>
              <c:strCache>
                <c:ptCount val="1"/>
                <c:pt idx="0">
                  <c:v>score</c:v>
                </c:pt>
              </c:strCache>
            </c:strRef>
          </c:tx>
          <c:dPt>
            <c:idx val="0"/>
            <c:bubble3D val="0"/>
            <c:spPr>
              <a:noFill/>
            </c:spPr>
          </c:dPt>
          <c:dPt>
            <c:idx val="1"/>
            <c:bubble3D val="0"/>
            <c:spPr>
              <a:solidFill>
                <a:schemeClr val="tx1"/>
              </a:solidFill>
              <a:ln>
                <a:solidFill>
                  <a:sysClr val="windowText" lastClr="000000"/>
                </a:solidFill>
              </a:ln>
            </c:spPr>
          </c:dPt>
          <c:dPt>
            <c:idx val="2"/>
            <c:bubble3D val="0"/>
            <c:spPr>
              <a:noFill/>
            </c:spPr>
          </c:dPt>
          <c:dPt>
            <c:idx val="5"/>
            <c:bubble3D val="0"/>
            <c:spPr>
              <a:noFill/>
            </c:spPr>
          </c:dPt>
          <c:val>
            <c:numRef>
              <c:f>DATAVERWERKING!$Q$47:$Q$52</c:f>
              <c:numCache>
                <c:formatCode>0%</c:formatCode>
                <c:ptCount val="6"/>
                <c:pt idx="0">
                  <c:v>0</c:v>
                </c:pt>
                <c:pt idx="1">
                  <c:v>0.01</c:v>
                </c:pt>
                <c:pt idx="2">
                  <c:v>0.99</c:v>
                </c:pt>
                <c:pt idx="3">
                  <c:v>0</c:v>
                </c:pt>
                <c:pt idx="4">
                  <c:v>0</c:v>
                </c:pt>
                <c:pt idx="5">
                  <c:v>1</c:v>
                </c:pt>
              </c:numCache>
            </c:numRef>
          </c:val>
        </c:ser>
        <c:ser>
          <c:idx val="2"/>
          <c:order val="1"/>
          <c:tx>
            <c:strRef>
              <c:f>DATAVERWERKING!$P$6</c:f>
              <c:strCache>
                <c:ptCount val="1"/>
                <c:pt idx="0">
                  <c:v>verdeling</c:v>
                </c:pt>
              </c:strCache>
            </c:strRef>
          </c:tx>
          <c:dPt>
            <c:idx val="0"/>
            <c:bubble3D val="0"/>
            <c:spPr>
              <a:solidFill>
                <a:srgbClr val="00B050"/>
              </a:solidFill>
            </c:spPr>
          </c:dPt>
          <c:dPt>
            <c:idx val="1"/>
            <c:bubble3D val="0"/>
            <c:spPr>
              <a:solidFill>
                <a:srgbClr val="92D050"/>
              </a:solidFill>
            </c:spPr>
          </c:dPt>
          <c:dPt>
            <c:idx val="2"/>
            <c:bubble3D val="0"/>
            <c:spPr>
              <a:solidFill>
                <a:srgbClr val="FFFF00"/>
              </a:solidFill>
            </c:spPr>
          </c:dPt>
          <c:dPt>
            <c:idx val="3"/>
            <c:bubble3D val="0"/>
            <c:spPr>
              <a:solidFill>
                <a:srgbClr val="FFC000"/>
              </a:solidFill>
            </c:spPr>
          </c:dPt>
          <c:dPt>
            <c:idx val="4"/>
            <c:bubble3D val="0"/>
            <c:spPr>
              <a:solidFill>
                <a:srgbClr val="FF0000"/>
              </a:solidFill>
            </c:spPr>
          </c:dPt>
          <c:dPt>
            <c:idx val="5"/>
            <c:bubble3D val="0"/>
            <c:spPr>
              <a:noFill/>
            </c:spPr>
          </c:dPt>
          <c:val>
            <c:numRef>
              <c:f>DATAVERWERKING!$P$7:$P$12</c:f>
              <c:numCache>
                <c:formatCode>General</c:formatCode>
                <c:ptCount val="6"/>
                <c:pt idx="0">
                  <c:v>20</c:v>
                </c:pt>
                <c:pt idx="1">
                  <c:v>20</c:v>
                </c:pt>
                <c:pt idx="2">
                  <c:v>20</c:v>
                </c:pt>
                <c:pt idx="3">
                  <c:v>20</c:v>
                </c:pt>
                <c:pt idx="4">
                  <c:v>20</c:v>
                </c:pt>
                <c:pt idx="5">
                  <c:v>100</c:v>
                </c:pt>
              </c:numCache>
            </c:numRef>
          </c:val>
        </c:ser>
        <c:dLbls>
          <c:showLegendKey val="0"/>
          <c:showVal val="0"/>
          <c:showCatName val="0"/>
          <c:showSerName val="0"/>
          <c:showPercent val="0"/>
          <c:showBubbleSize val="0"/>
          <c:showLeaderLines val="1"/>
        </c:dLbls>
        <c:firstSliceAng val="270"/>
        <c:holeSize val="10"/>
      </c:doughnutChart>
    </c:plotArea>
    <c:plotVisOnly val="1"/>
    <c:dispBlanksAs val="gap"/>
    <c:showDLblsOverMax val="0"/>
  </c:chart>
  <c:spPr>
    <a:noFill/>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29255489405288"/>
          <c:y val="5.4106263728171101E-2"/>
          <c:w val="0.79593521541514622"/>
          <c:h val="0.94589373627182893"/>
        </c:manualLayout>
      </c:layout>
      <c:doughnutChart>
        <c:varyColors val="1"/>
        <c:ser>
          <c:idx val="1"/>
          <c:order val="0"/>
          <c:tx>
            <c:strRef>
              <c:f>DATAVERWERKING!$Q$6</c:f>
              <c:strCache>
                <c:ptCount val="1"/>
                <c:pt idx="0">
                  <c:v>score</c:v>
                </c:pt>
              </c:strCache>
            </c:strRef>
          </c:tx>
          <c:dPt>
            <c:idx val="0"/>
            <c:bubble3D val="0"/>
            <c:spPr>
              <a:noFill/>
            </c:spPr>
          </c:dPt>
          <c:dPt>
            <c:idx val="1"/>
            <c:bubble3D val="0"/>
            <c:spPr>
              <a:solidFill>
                <a:schemeClr val="tx1"/>
              </a:solidFill>
              <a:ln>
                <a:solidFill>
                  <a:sysClr val="windowText" lastClr="000000"/>
                </a:solidFill>
              </a:ln>
            </c:spPr>
          </c:dPt>
          <c:dPt>
            <c:idx val="2"/>
            <c:bubble3D val="0"/>
            <c:spPr>
              <a:noFill/>
            </c:spPr>
          </c:dPt>
          <c:dPt>
            <c:idx val="5"/>
            <c:bubble3D val="0"/>
            <c:spPr>
              <a:noFill/>
            </c:spPr>
          </c:dPt>
          <c:val>
            <c:numRef>
              <c:f>DATAVERWERKING!$Q$58:$Q$63</c:f>
              <c:numCache>
                <c:formatCode>0%</c:formatCode>
                <c:ptCount val="6"/>
                <c:pt idx="0">
                  <c:v>0</c:v>
                </c:pt>
                <c:pt idx="1">
                  <c:v>0.01</c:v>
                </c:pt>
                <c:pt idx="2">
                  <c:v>0.99</c:v>
                </c:pt>
                <c:pt idx="3">
                  <c:v>0</c:v>
                </c:pt>
                <c:pt idx="4">
                  <c:v>0</c:v>
                </c:pt>
                <c:pt idx="5">
                  <c:v>1</c:v>
                </c:pt>
              </c:numCache>
            </c:numRef>
          </c:val>
        </c:ser>
        <c:ser>
          <c:idx val="2"/>
          <c:order val="1"/>
          <c:tx>
            <c:strRef>
              <c:f>DATAVERWERKING!$P$6</c:f>
              <c:strCache>
                <c:ptCount val="1"/>
                <c:pt idx="0">
                  <c:v>verdeling</c:v>
                </c:pt>
              </c:strCache>
            </c:strRef>
          </c:tx>
          <c:dPt>
            <c:idx val="0"/>
            <c:bubble3D val="0"/>
            <c:spPr>
              <a:solidFill>
                <a:srgbClr val="00B050"/>
              </a:solidFill>
            </c:spPr>
          </c:dPt>
          <c:dPt>
            <c:idx val="1"/>
            <c:bubble3D val="0"/>
            <c:spPr>
              <a:solidFill>
                <a:srgbClr val="92D050"/>
              </a:solidFill>
            </c:spPr>
          </c:dPt>
          <c:dPt>
            <c:idx val="2"/>
            <c:bubble3D val="0"/>
            <c:spPr>
              <a:solidFill>
                <a:srgbClr val="FFFF00"/>
              </a:solidFill>
            </c:spPr>
          </c:dPt>
          <c:dPt>
            <c:idx val="3"/>
            <c:bubble3D val="0"/>
            <c:spPr>
              <a:solidFill>
                <a:srgbClr val="FFC000"/>
              </a:solidFill>
            </c:spPr>
          </c:dPt>
          <c:dPt>
            <c:idx val="4"/>
            <c:bubble3D val="0"/>
            <c:spPr>
              <a:solidFill>
                <a:srgbClr val="FF0000"/>
              </a:solidFill>
            </c:spPr>
          </c:dPt>
          <c:dPt>
            <c:idx val="5"/>
            <c:bubble3D val="0"/>
            <c:spPr>
              <a:noFill/>
            </c:spPr>
          </c:dPt>
          <c:val>
            <c:numRef>
              <c:f>DATAVERWERKING!$P$7:$P$12</c:f>
              <c:numCache>
                <c:formatCode>General</c:formatCode>
                <c:ptCount val="6"/>
                <c:pt idx="0">
                  <c:v>20</c:v>
                </c:pt>
                <c:pt idx="1">
                  <c:v>20</c:v>
                </c:pt>
                <c:pt idx="2">
                  <c:v>20</c:v>
                </c:pt>
                <c:pt idx="3">
                  <c:v>20</c:v>
                </c:pt>
                <c:pt idx="4">
                  <c:v>20</c:v>
                </c:pt>
                <c:pt idx="5">
                  <c:v>100</c:v>
                </c:pt>
              </c:numCache>
            </c:numRef>
          </c:val>
        </c:ser>
        <c:dLbls>
          <c:showLegendKey val="0"/>
          <c:showVal val="0"/>
          <c:showCatName val="0"/>
          <c:showSerName val="0"/>
          <c:showPercent val="0"/>
          <c:showBubbleSize val="0"/>
          <c:showLeaderLines val="1"/>
        </c:dLbls>
        <c:firstSliceAng val="270"/>
        <c:holeSize val="10"/>
      </c:doughnutChart>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29255489405288"/>
          <c:y val="5.4106263728171101E-2"/>
          <c:w val="0.79593521541514622"/>
          <c:h val="0.94589373627182893"/>
        </c:manualLayout>
      </c:layout>
      <c:doughnutChart>
        <c:varyColors val="1"/>
        <c:ser>
          <c:idx val="1"/>
          <c:order val="0"/>
          <c:tx>
            <c:strRef>
              <c:f>mob!$K$6</c:f>
              <c:strCache>
                <c:ptCount val="1"/>
                <c:pt idx="0">
                  <c:v>Bereikbaarheidsprofiel</c:v>
                </c:pt>
              </c:strCache>
            </c:strRef>
          </c:tx>
          <c:dPt>
            <c:idx val="0"/>
            <c:bubble3D val="0"/>
            <c:spPr>
              <a:noFill/>
            </c:spPr>
          </c:dPt>
          <c:dPt>
            <c:idx val="1"/>
            <c:bubble3D val="0"/>
            <c:spPr>
              <a:ln>
                <a:solidFill>
                  <a:sysClr val="windowText" lastClr="000000"/>
                </a:solidFill>
              </a:ln>
            </c:spPr>
          </c:dPt>
          <c:dPt>
            <c:idx val="2"/>
            <c:bubble3D val="0"/>
            <c:spPr>
              <a:noFill/>
            </c:spPr>
          </c:dPt>
          <c:dPt>
            <c:idx val="5"/>
            <c:bubble3D val="0"/>
            <c:spPr>
              <a:noFill/>
            </c:spPr>
          </c:dPt>
          <c:val>
            <c:numRef>
              <c:f>mob!$K$7:$K$12</c:f>
              <c:numCache>
                <c:formatCode>0%</c:formatCode>
                <c:ptCount val="6"/>
                <c:pt idx="0">
                  <c:v>0.6</c:v>
                </c:pt>
                <c:pt idx="1">
                  <c:v>0.01</c:v>
                </c:pt>
                <c:pt idx="2">
                  <c:v>0.39</c:v>
                </c:pt>
                <c:pt idx="3">
                  <c:v>0</c:v>
                </c:pt>
                <c:pt idx="4">
                  <c:v>0</c:v>
                </c:pt>
                <c:pt idx="5">
                  <c:v>1</c:v>
                </c:pt>
              </c:numCache>
            </c:numRef>
          </c:val>
        </c:ser>
        <c:ser>
          <c:idx val="2"/>
          <c:order val="1"/>
          <c:tx>
            <c:strRef>
              <c:f>mob!$I$6</c:f>
              <c:strCache>
                <c:ptCount val="1"/>
                <c:pt idx="0">
                  <c:v>onderverdeling</c:v>
                </c:pt>
              </c:strCache>
            </c:strRef>
          </c:tx>
          <c:dPt>
            <c:idx val="0"/>
            <c:bubble3D val="0"/>
            <c:spPr>
              <a:solidFill>
                <a:srgbClr val="00B050"/>
              </a:solidFill>
            </c:spPr>
          </c:dPt>
          <c:dPt>
            <c:idx val="1"/>
            <c:bubble3D val="0"/>
            <c:spPr>
              <a:solidFill>
                <a:srgbClr val="92D050"/>
              </a:solidFill>
            </c:spPr>
          </c:dPt>
          <c:dPt>
            <c:idx val="2"/>
            <c:bubble3D val="0"/>
            <c:spPr>
              <a:solidFill>
                <a:srgbClr val="FFFF00"/>
              </a:solidFill>
            </c:spPr>
          </c:dPt>
          <c:dPt>
            <c:idx val="3"/>
            <c:bubble3D val="0"/>
            <c:spPr>
              <a:solidFill>
                <a:srgbClr val="FFC000"/>
              </a:solidFill>
            </c:spPr>
          </c:dPt>
          <c:dPt>
            <c:idx val="4"/>
            <c:bubble3D val="0"/>
            <c:spPr>
              <a:solidFill>
                <a:srgbClr val="FF0000"/>
              </a:solidFill>
            </c:spPr>
          </c:dPt>
          <c:dPt>
            <c:idx val="5"/>
            <c:bubble3D val="0"/>
            <c:spPr>
              <a:noFill/>
            </c:spPr>
          </c:dPt>
          <c:val>
            <c:numRef>
              <c:f>mob!$I$7:$I$12</c:f>
              <c:numCache>
                <c:formatCode>General</c:formatCode>
                <c:ptCount val="6"/>
                <c:pt idx="0">
                  <c:v>20</c:v>
                </c:pt>
                <c:pt idx="1">
                  <c:v>20</c:v>
                </c:pt>
                <c:pt idx="2">
                  <c:v>20</c:v>
                </c:pt>
                <c:pt idx="3">
                  <c:v>20</c:v>
                </c:pt>
                <c:pt idx="4">
                  <c:v>20</c:v>
                </c:pt>
                <c:pt idx="5">
                  <c:v>100</c:v>
                </c:pt>
              </c:numCache>
            </c:numRef>
          </c:val>
        </c:ser>
        <c:dLbls>
          <c:showLegendKey val="0"/>
          <c:showVal val="0"/>
          <c:showCatName val="0"/>
          <c:showSerName val="0"/>
          <c:showPercent val="0"/>
          <c:showBubbleSize val="0"/>
          <c:showLeaderLines val="1"/>
        </c:dLbls>
        <c:firstSliceAng val="270"/>
        <c:holeSize val="10"/>
      </c:doughnutChart>
    </c:plotArea>
    <c:plotVisOnly val="1"/>
    <c:dispBlanksAs val="gap"/>
    <c:showDLblsOverMax val="0"/>
  </c:chart>
  <c:spPr>
    <a:noFill/>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29255489405288"/>
          <c:y val="5.4106263728171101E-2"/>
          <c:w val="0.79593521541514622"/>
          <c:h val="0.94589373627182893"/>
        </c:manualLayout>
      </c:layout>
      <c:doughnutChart>
        <c:varyColors val="1"/>
        <c:ser>
          <c:idx val="1"/>
          <c:order val="0"/>
          <c:tx>
            <c:strRef>
              <c:f>DATAVERWERKING!$Q$6</c:f>
              <c:strCache>
                <c:ptCount val="1"/>
                <c:pt idx="0">
                  <c:v>score</c:v>
                </c:pt>
              </c:strCache>
            </c:strRef>
          </c:tx>
          <c:dPt>
            <c:idx val="0"/>
            <c:bubble3D val="0"/>
            <c:spPr>
              <a:noFill/>
            </c:spPr>
          </c:dPt>
          <c:dPt>
            <c:idx val="1"/>
            <c:bubble3D val="0"/>
            <c:spPr>
              <a:solidFill>
                <a:schemeClr val="tx1"/>
              </a:solidFill>
              <a:ln>
                <a:solidFill>
                  <a:sysClr val="windowText" lastClr="000000"/>
                </a:solidFill>
              </a:ln>
            </c:spPr>
          </c:dPt>
          <c:dPt>
            <c:idx val="2"/>
            <c:bubble3D val="0"/>
            <c:spPr>
              <a:noFill/>
            </c:spPr>
          </c:dPt>
          <c:dPt>
            <c:idx val="5"/>
            <c:bubble3D val="0"/>
            <c:spPr>
              <a:noFill/>
            </c:spPr>
          </c:dPt>
          <c:val>
            <c:numRef>
              <c:f>DATAVERWERKING!$Q$23:$Q$28</c:f>
              <c:numCache>
                <c:formatCode>0%</c:formatCode>
                <c:ptCount val="6"/>
                <c:pt idx="0">
                  <c:v>0</c:v>
                </c:pt>
                <c:pt idx="1">
                  <c:v>0.01</c:v>
                </c:pt>
                <c:pt idx="2">
                  <c:v>0.99</c:v>
                </c:pt>
                <c:pt idx="3">
                  <c:v>0</c:v>
                </c:pt>
                <c:pt idx="4">
                  <c:v>0</c:v>
                </c:pt>
                <c:pt idx="5">
                  <c:v>1</c:v>
                </c:pt>
              </c:numCache>
            </c:numRef>
          </c:val>
        </c:ser>
        <c:ser>
          <c:idx val="2"/>
          <c:order val="1"/>
          <c:tx>
            <c:strRef>
              <c:f>DATAVERWERKING!$P$6</c:f>
              <c:strCache>
                <c:ptCount val="1"/>
                <c:pt idx="0">
                  <c:v>verdeling</c:v>
                </c:pt>
              </c:strCache>
            </c:strRef>
          </c:tx>
          <c:dPt>
            <c:idx val="0"/>
            <c:bubble3D val="0"/>
            <c:spPr>
              <a:solidFill>
                <a:srgbClr val="00B050"/>
              </a:solidFill>
            </c:spPr>
          </c:dPt>
          <c:dPt>
            <c:idx val="1"/>
            <c:bubble3D val="0"/>
            <c:spPr>
              <a:solidFill>
                <a:srgbClr val="92D050"/>
              </a:solidFill>
            </c:spPr>
          </c:dPt>
          <c:dPt>
            <c:idx val="2"/>
            <c:bubble3D val="0"/>
            <c:spPr>
              <a:solidFill>
                <a:srgbClr val="FFFF00"/>
              </a:solidFill>
            </c:spPr>
          </c:dPt>
          <c:dPt>
            <c:idx val="3"/>
            <c:bubble3D val="0"/>
            <c:spPr>
              <a:solidFill>
                <a:srgbClr val="FFC000"/>
              </a:solidFill>
            </c:spPr>
          </c:dPt>
          <c:dPt>
            <c:idx val="4"/>
            <c:bubble3D val="0"/>
            <c:spPr>
              <a:solidFill>
                <a:srgbClr val="FF0000"/>
              </a:solidFill>
            </c:spPr>
          </c:dPt>
          <c:dPt>
            <c:idx val="5"/>
            <c:bubble3D val="0"/>
            <c:spPr>
              <a:noFill/>
            </c:spPr>
          </c:dPt>
          <c:val>
            <c:numRef>
              <c:f>DATAVERWERKING!$P$7:$P$12</c:f>
              <c:numCache>
                <c:formatCode>General</c:formatCode>
                <c:ptCount val="6"/>
                <c:pt idx="0">
                  <c:v>20</c:v>
                </c:pt>
                <c:pt idx="1">
                  <c:v>20</c:v>
                </c:pt>
                <c:pt idx="2">
                  <c:v>20</c:v>
                </c:pt>
                <c:pt idx="3">
                  <c:v>20</c:v>
                </c:pt>
                <c:pt idx="4">
                  <c:v>20</c:v>
                </c:pt>
                <c:pt idx="5">
                  <c:v>100</c:v>
                </c:pt>
              </c:numCache>
            </c:numRef>
          </c:val>
        </c:ser>
        <c:dLbls>
          <c:showLegendKey val="0"/>
          <c:showVal val="0"/>
          <c:showCatName val="0"/>
          <c:showSerName val="0"/>
          <c:showPercent val="0"/>
          <c:showBubbleSize val="0"/>
          <c:showLeaderLines val="1"/>
        </c:dLbls>
        <c:firstSliceAng val="270"/>
        <c:holeSize val="10"/>
      </c:doughnutChart>
    </c:plotArea>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29255489405288"/>
          <c:y val="5.4106263728171101E-2"/>
          <c:w val="0.79593521541514622"/>
          <c:h val="0.94589373627182893"/>
        </c:manualLayout>
      </c:layout>
      <c:doughnutChart>
        <c:varyColors val="1"/>
        <c:ser>
          <c:idx val="1"/>
          <c:order val="0"/>
          <c:tx>
            <c:strRef>
              <c:f>DATAVERWERKING!$Q$6</c:f>
              <c:strCache>
                <c:ptCount val="1"/>
                <c:pt idx="0">
                  <c:v>score</c:v>
                </c:pt>
              </c:strCache>
            </c:strRef>
          </c:tx>
          <c:dPt>
            <c:idx val="0"/>
            <c:bubble3D val="0"/>
            <c:spPr>
              <a:noFill/>
            </c:spPr>
          </c:dPt>
          <c:dPt>
            <c:idx val="1"/>
            <c:bubble3D val="0"/>
            <c:spPr>
              <a:solidFill>
                <a:schemeClr val="tx1"/>
              </a:solidFill>
              <a:ln>
                <a:solidFill>
                  <a:sysClr val="windowText" lastClr="000000"/>
                </a:solidFill>
              </a:ln>
            </c:spPr>
          </c:dPt>
          <c:dPt>
            <c:idx val="2"/>
            <c:bubble3D val="0"/>
            <c:spPr>
              <a:noFill/>
            </c:spPr>
          </c:dPt>
          <c:dPt>
            <c:idx val="5"/>
            <c:bubble3D val="0"/>
            <c:spPr>
              <a:noFill/>
            </c:spPr>
          </c:dPt>
          <c:val>
            <c:numRef>
              <c:f>DATAVERWERKING!$Q$33:$Q$38</c:f>
              <c:numCache>
                <c:formatCode>0%</c:formatCode>
                <c:ptCount val="6"/>
                <c:pt idx="0">
                  <c:v>0</c:v>
                </c:pt>
                <c:pt idx="1">
                  <c:v>0.01</c:v>
                </c:pt>
                <c:pt idx="2">
                  <c:v>0.99</c:v>
                </c:pt>
                <c:pt idx="3">
                  <c:v>0</c:v>
                </c:pt>
                <c:pt idx="4">
                  <c:v>0</c:v>
                </c:pt>
                <c:pt idx="5">
                  <c:v>1</c:v>
                </c:pt>
              </c:numCache>
            </c:numRef>
          </c:val>
        </c:ser>
        <c:ser>
          <c:idx val="2"/>
          <c:order val="1"/>
          <c:tx>
            <c:strRef>
              <c:f>DATAVERWERKING!$P$6</c:f>
              <c:strCache>
                <c:ptCount val="1"/>
                <c:pt idx="0">
                  <c:v>verdeling</c:v>
                </c:pt>
              </c:strCache>
            </c:strRef>
          </c:tx>
          <c:dPt>
            <c:idx val="0"/>
            <c:bubble3D val="0"/>
            <c:spPr>
              <a:solidFill>
                <a:srgbClr val="00B050"/>
              </a:solidFill>
            </c:spPr>
          </c:dPt>
          <c:dPt>
            <c:idx val="1"/>
            <c:bubble3D val="0"/>
            <c:spPr>
              <a:solidFill>
                <a:srgbClr val="92D050"/>
              </a:solidFill>
            </c:spPr>
          </c:dPt>
          <c:dPt>
            <c:idx val="2"/>
            <c:bubble3D val="0"/>
            <c:spPr>
              <a:solidFill>
                <a:srgbClr val="FFFF00"/>
              </a:solidFill>
            </c:spPr>
          </c:dPt>
          <c:dPt>
            <c:idx val="3"/>
            <c:bubble3D val="0"/>
            <c:spPr>
              <a:solidFill>
                <a:srgbClr val="FFC000"/>
              </a:solidFill>
            </c:spPr>
          </c:dPt>
          <c:dPt>
            <c:idx val="4"/>
            <c:bubble3D val="0"/>
            <c:spPr>
              <a:solidFill>
                <a:srgbClr val="FF0000"/>
              </a:solidFill>
            </c:spPr>
          </c:dPt>
          <c:dPt>
            <c:idx val="5"/>
            <c:bubble3D val="0"/>
            <c:spPr>
              <a:noFill/>
            </c:spPr>
          </c:dPt>
          <c:val>
            <c:numRef>
              <c:f>DATAVERWERKING!$P$7:$P$12</c:f>
              <c:numCache>
                <c:formatCode>General</c:formatCode>
                <c:ptCount val="6"/>
                <c:pt idx="0">
                  <c:v>20</c:v>
                </c:pt>
                <c:pt idx="1">
                  <c:v>20</c:v>
                </c:pt>
                <c:pt idx="2">
                  <c:v>20</c:v>
                </c:pt>
                <c:pt idx="3">
                  <c:v>20</c:v>
                </c:pt>
                <c:pt idx="4">
                  <c:v>20</c:v>
                </c:pt>
                <c:pt idx="5">
                  <c:v>100</c:v>
                </c:pt>
              </c:numCache>
            </c:numRef>
          </c:val>
        </c:ser>
        <c:dLbls>
          <c:showLegendKey val="0"/>
          <c:showVal val="0"/>
          <c:showCatName val="0"/>
          <c:showSerName val="0"/>
          <c:showPercent val="0"/>
          <c:showBubbleSize val="0"/>
          <c:showLeaderLines val="1"/>
        </c:dLbls>
        <c:firstSliceAng val="270"/>
        <c:holeSize val="10"/>
      </c:doughnutChart>
    </c:plotArea>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29255489405288"/>
          <c:y val="5.4106263728171101E-2"/>
          <c:w val="0.79593521541514622"/>
          <c:h val="0.94589373627182893"/>
        </c:manualLayout>
      </c:layout>
      <c:doughnutChart>
        <c:varyColors val="1"/>
        <c:ser>
          <c:idx val="1"/>
          <c:order val="0"/>
          <c:tx>
            <c:strRef>
              <c:f>DATAVERWERKING!$Q$6</c:f>
              <c:strCache>
                <c:ptCount val="1"/>
                <c:pt idx="0">
                  <c:v>score</c:v>
                </c:pt>
              </c:strCache>
            </c:strRef>
          </c:tx>
          <c:dPt>
            <c:idx val="0"/>
            <c:bubble3D val="0"/>
            <c:spPr>
              <a:noFill/>
            </c:spPr>
          </c:dPt>
          <c:dPt>
            <c:idx val="1"/>
            <c:bubble3D val="0"/>
            <c:spPr>
              <a:solidFill>
                <a:schemeClr val="tx1"/>
              </a:solidFill>
              <a:ln>
                <a:solidFill>
                  <a:sysClr val="windowText" lastClr="000000"/>
                </a:solidFill>
              </a:ln>
            </c:spPr>
          </c:dPt>
          <c:dPt>
            <c:idx val="2"/>
            <c:bubble3D val="0"/>
            <c:spPr>
              <a:noFill/>
            </c:spPr>
          </c:dPt>
          <c:dPt>
            <c:idx val="5"/>
            <c:bubble3D val="0"/>
            <c:spPr>
              <a:noFill/>
            </c:spPr>
          </c:dPt>
          <c:val>
            <c:numRef>
              <c:f>DATAVERWERKING!$Q$47:$Q$52</c:f>
              <c:numCache>
                <c:formatCode>0%</c:formatCode>
                <c:ptCount val="6"/>
                <c:pt idx="0">
                  <c:v>0</c:v>
                </c:pt>
                <c:pt idx="1">
                  <c:v>0.01</c:v>
                </c:pt>
                <c:pt idx="2">
                  <c:v>0.99</c:v>
                </c:pt>
                <c:pt idx="3">
                  <c:v>0</c:v>
                </c:pt>
                <c:pt idx="4">
                  <c:v>0</c:v>
                </c:pt>
                <c:pt idx="5">
                  <c:v>1</c:v>
                </c:pt>
              </c:numCache>
            </c:numRef>
          </c:val>
        </c:ser>
        <c:ser>
          <c:idx val="2"/>
          <c:order val="1"/>
          <c:tx>
            <c:strRef>
              <c:f>DATAVERWERKING!$P$6</c:f>
              <c:strCache>
                <c:ptCount val="1"/>
                <c:pt idx="0">
                  <c:v>verdeling</c:v>
                </c:pt>
              </c:strCache>
            </c:strRef>
          </c:tx>
          <c:dPt>
            <c:idx val="0"/>
            <c:bubble3D val="0"/>
            <c:spPr>
              <a:solidFill>
                <a:srgbClr val="00B050"/>
              </a:solidFill>
            </c:spPr>
          </c:dPt>
          <c:dPt>
            <c:idx val="1"/>
            <c:bubble3D val="0"/>
            <c:spPr>
              <a:solidFill>
                <a:srgbClr val="92D050"/>
              </a:solidFill>
            </c:spPr>
          </c:dPt>
          <c:dPt>
            <c:idx val="2"/>
            <c:bubble3D val="0"/>
            <c:spPr>
              <a:solidFill>
                <a:srgbClr val="FFFF00"/>
              </a:solidFill>
            </c:spPr>
          </c:dPt>
          <c:dPt>
            <c:idx val="3"/>
            <c:bubble3D val="0"/>
            <c:spPr>
              <a:solidFill>
                <a:srgbClr val="FFC000"/>
              </a:solidFill>
            </c:spPr>
          </c:dPt>
          <c:dPt>
            <c:idx val="4"/>
            <c:bubble3D val="0"/>
            <c:spPr>
              <a:solidFill>
                <a:srgbClr val="FF0000"/>
              </a:solidFill>
            </c:spPr>
          </c:dPt>
          <c:dPt>
            <c:idx val="5"/>
            <c:bubble3D val="0"/>
            <c:spPr>
              <a:noFill/>
            </c:spPr>
          </c:dPt>
          <c:val>
            <c:numRef>
              <c:f>DATAVERWERKING!$P$7:$P$12</c:f>
              <c:numCache>
                <c:formatCode>General</c:formatCode>
                <c:ptCount val="6"/>
                <c:pt idx="0">
                  <c:v>20</c:v>
                </c:pt>
                <c:pt idx="1">
                  <c:v>20</c:v>
                </c:pt>
                <c:pt idx="2">
                  <c:v>20</c:v>
                </c:pt>
                <c:pt idx="3">
                  <c:v>20</c:v>
                </c:pt>
                <c:pt idx="4">
                  <c:v>20</c:v>
                </c:pt>
                <c:pt idx="5">
                  <c:v>100</c:v>
                </c:pt>
              </c:numCache>
            </c:numRef>
          </c:val>
        </c:ser>
        <c:dLbls>
          <c:showLegendKey val="0"/>
          <c:showVal val="0"/>
          <c:showCatName val="0"/>
          <c:showSerName val="0"/>
          <c:showPercent val="0"/>
          <c:showBubbleSize val="0"/>
          <c:showLeaderLines val="1"/>
        </c:dLbls>
        <c:firstSliceAng val="270"/>
        <c:holeSize val="10"/>
      </c:doughnutChart>
    </c:plotArea>
    <c:plotVisOnly val="1"/>
    <c:dispBlanksAs val="gap"/>
    <c:showDLblsOverMax val="0"/>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29255489405288"/>
          <c:y val="5.4106263728171101E-2"/>
          <c:w val="0.79593521541514622"/>
          <c:h val="0.94589373627182893"/>
        </c:manualLayout>
      </c:layout>
      <c:doughnutChart>
        <c:varyColors val="1"/>
        <c:ser>
          <c:idx val="1"/>
          <c:order val="0"/>
          <c:tx>
            <c:strRef>
              <c:f>DATAVERWERKING!$Q$6</c:f>
              <c:strCache>
                <c:ptCount val="1"/>
                <c:pt idx="0">
                  <c:v>score</c:v>
                </c:pt>
              </c:strCache>
            </c:strRef>
          </c:tx>
          <c:dPt>
            <c:idx val="0"/>
            <c:bubble3D val="0"/>
            <c:spPr>
              <a:noFill/>
            </c:spPr>
          </c:dPt>
          <c:dPt>
            <c:idx val="1"/>
            <c:bubble3D val="0"/>
            <c:spPr>
              <a:solidFill>
                <a:schemeClr val="tx1"/>
              </a:solidFill>
              <a:ln>
                <a:solidFill>
                  <a:sysClr val="windowText" lastClr="000000"/>
                </a:solidFill>
              </a:ln>
            </c:spPr>
          </c:dPt>
          <c:dPt>
            <c:idx val="2"/>
            <c:bubble3D val="0"/>
            <c:spPr>
              <a:noFill/>
            </c:spPr>
          </c:dPt>
          <c:dPt>
            <c:idx val="5"/>
            <c:bubble3D val="0"/>
            <c:spPr>
              <a:noFill/>
            </c:spPr>
          </c:dPt>
          <c:val>
            <c:numRef>
              <c:f>DATAVERWERKING!$Q$58:$Q$63</c:f>
              <c:numCache>
                <c:formatCode>0%</c:formatCode>
                <c:ptCount val="6"/>
                <c:pt idx="0">
                  <c:v>0</c:v>
                </c:pt>
                <c:pt idx="1">
                  <c:v>0.01</c:v>
                </c:pt>
                <c:pt idx="2">
                  <c:v>0.99</c:v>
                </c:pt>
                <c:pt idx="3">
                  <c:v>0</c:v>
                </c:pt>
                <c:pt idx="4">
                  <c:v>0</c:v>
                </c:pt>
                <c:pt idx="5">
                  <c:v>1</c:v>
                </c:pt>
              </c:numCache>
            </c:numRef>
          </c:val>
        </c:ser>
        <c:ser>
          <c:idx val="2"/>
          <c:order val="1"/>
          <c:tx>
            <c:strRef>
              <c:f>DATAVERWERKING!$P$6</c:f>
              <c:strCache>
                <c:ptCount val="1"/>
                <c:pt idx="0">
                  <c:v>verdeling</c:v>
                </c:pt>
              </c:strCache>
            </c:strRef>
          </c:tx>
          <c:dPt>
            <c:idx val="0"/>
            <c:bubble3D val="0"/>
            <c:spPr>
              <a:solidFill>
                <a:srgbClr val="00B050"/>
              </a:solidFill>
            </c:spPr>
          </c:dPt>
          <c:dPt>
            <c:idx val="1"/>
            <c:bubble3D val="0"/>
            <c:spPr>
              <a:solidFill>
                <a:srgbClr val="92D050"/>
              </a:solidFill>
            </c:spPr>
          </c:dPt>
          <c:dPt>
            <c:idx val="2"/>
            <c:bubble3D val="0"/>
            <c:spPr>
              <a:solidFill>
                <a:srgbClr val="FFFF00"/>
              </a:solidFill>
            </c:spPr>
          </c:dPt>
          <c:dPt>
            <c:idx val="3"/>
            <c:bubble3D val="0"/>
            <c:spPr>
              <a:solidFill>
                <a:srgbClr val="FFC000"/>
              </a:solidFill>
            </c:spPr>
          </c:dPt>
          <c:dPt>
            <c:idx val="4"/>
            <c:bubble3D val="0"/>
            <c:spPr>
              <a:solidFill>
                <a:srgbClr val="FF0000"/>
              </a:solidFill>
            </c:spPr>
          </c:dPt>
          <c:dPt>
            <c:idx val="5"/>
            <c:bubble3D val="0"/>
            <c:spPr>
              <a:noFill/>
            </c:spPr>
          </c:dPt>
          <c:val>
            <c:numRef>
              <c:f>DATAVERWERKING!$P$7:$P$12</c:f>
              <c:numCache>
                <c:formatCode>General</c:formatCode>
                <c:ptCount val="6"/>
                <c:pt idx="0">
                  <c:v>20</c:v>
                </c:pt>
                <c:pt idx="1">
                  <c:v>20</c:v>
                </c:pt>
                <c:pt idx="2">
                  <c:v>20</c:v>
                </c:pt>
                <c:pt idx="3">
                  <c:v>20</c:v>
                </c:pt>
                <c:pt idx="4">
                  <c:v>20</c:v>
                </c:pt>
                <c:pt idx="5">
                  <c:v>100</c:v>
                </c:pt>
              </c:numCache>
            </c:numRef>
          </c:val>
        </c:ser>
        <c:dLbls>
          <c:showLegendKey val="0"/>
          <c:showVal val="0"/>
          <c:showCatName val="0"/>
          <c:showSerName val="0"/>
          <c:showPercent val="0"/>
          <c:showBubbleSize val="0"/>
          <c:showLeaderLines val="1"/>
        </c:dLbls>
        <c:firstSliceAng val="270"/>
        <c:holeSize val="10"/>
      </c:doughnutChart>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29255489405288"/>
          <c:y val="5.4106263728171101E-2"/>
          <c:w val="0.79593521541514622"/>
          <c:h val="0.94589373627182893"/>
        </c:manualLayout>
      </c:layout>
      <c:doughnutChart>
        <c:varyColors val="1"/>
        <c:ser>
          <c:idx val="1"/>
          <c:order val="0"/>
          <c:tx>
            <c:strRef>
              <c:f>DATAVERWERKING!$Q$6</c:f>
              <c:strCache>
                <c:ptCount val="1"/>
                <c:pt idx="0">
                  <c:v>score</c:v>
                </c:pt>
              </c:strCache>
            </c:strRef>
          </c:tx>
          <c:dPt>
            <c:idx val="0"/>
            <c:bubble3D val="0"/>
            <c:spPr>
              <a:noFill/>
            </c:spPr>
          </c:dPt>
          <c:dPt>
            <c:idx val="1"/>
            <c:bubble3D val="0"/>
            <c:spPr>
              <a:solidFill>
                <a:schemeClr val="tx1"/>
              </a:solidFill>
              <a:ln>
                <a:solidFill>
                  <a:sysClr val="windowText" lastClr="000000"/>
                </a:solidFill>
              </a:ln>
            </c:spPr>
          </c:dPt>
          <c:dPt>
            <c:idx val="2"/>
            <c:bubble3D val="0"/>
            <c:spPr>
              <a:noFill/>
            </c:spPr>
          </c:dPt>
          <c:dPt>
            <c:idx val="5"/>
            <c:bubble3D val="0"/>
            <c:spPr>
              <a:noFill/>
            </c:spPr>
          </c:dPt>
          <c:val>
            <c:numRef>
              <c:f>DATAVERWERKING!$Q$7:$Q$12</c:f>
              <c:numCache>
                <c:formatCode>0%</c:formatCode>
                <c:ptCount val="6"/>
                <c:pt idx="0">
                  <c:v>0</c:v>
                </c:pt>
                <c:pt idx="1">
                  <c:v>0.01</c:v>
                </c:pt>
                <c:pt idx="2">
                  <c:v>0.99</c:v>
                </c:pt>
                <c:pt idx="3">
                  <c:v>0</c:v>
                </c:pt>
                <c:pt idx="4">
                  <c:v>0</c:v>
                </c:pt>
                <c:pt idx="5">
                  <c:v>1</c:v>
                </c:pt>
              </c:numCache>
            </c:numRef>
          </c:val>
        </c:ser>
        <c:ser>
          <c:idx val="2"/>
          <c:order val="1"/>
          <c:tx>
            <c:strRef>
              <c:f>DATAVERWERKING!$P$6</c:f>
              <c:strCache>
                <c:ptCount val="1"/>
                <c:pt idx="0">
                  <c:v>verdeling</c:v>
                </c:pt>
              </c:strCache>
            </c:strRef>
          </c:tx>
          <c:dPt>
            <c:idx val="0"/>
            <c:bubble3D val="0"/>
            <c:spPr>
              <a:solidFill>
                <a:srgbClr val="00B050"/>
              </a:solidFill>
            </c:spPr>
          </c:dPt>
          <c:dPt>
            <c:idx val="1"/>
            <c:bubble3D val="0"/>
            <c:spPr>
              <a:solidFill>
                <a:srgbClr val="92D050"/>
              </a:solidFill>
            </c:spPr>
          </c:dPt>
          <c:dPt>
            <c:idx val="2"/>
            <c:bubble3D val="0"/>
            <c:spPr>
              <a:solidFill>
                <a:srgbClr val="FFFF00"/>
              </a:solidFill>
            </c:spPr>
          </c:dPt>
          <c:dPt>
            <c:idx val="3"/>
            <c:bubble3D val="0"/>
            <c:spPr>
              <a:solidFill>
                <a:srgbClr val="FFC000"/>
              </a:solidFill>
            </c:spPr>
          </c:dPt>
          <c:dPt>
            <c:idx val="4"/>
            <c:bubble3D val="0"/>
            <c:spPr>
              <a:solidFill>
                <a:srgbClr val="FF0000"/>
              </a:solidFill>
            </c:spPr>
          </c:dPt>
          <c:dPt>
            <c:idx val="5"/>
            <c:bubble3D val="0"/>
            <c:spPr>
              <a:noFill/>
            </c:spPr>
          </c:dPt>
          <c:val>
            <c:numRef>
              <c:f>DATAVERWERKING!$P$7:$P$12</c:f>
              <c:numCache>
                <c:formatCode>General</c:formatCode>
                <c:ptCount val="6"/>
                <c:pt idx="0">
                  <c:v>20</c:v>
                </c:pt>
                <c:pt idx="1">
                  <c:v>20</c:v>
                </c:pt>
                <c:pt idx="2">
                  <c:v>20</c:v>
                </c:pt>
                <c:pt idx="3">
                  <c:v>20</c:v>
                </c:pt>
                <c:pt idx="4">
                  <c:v>20</c:v>
                </c:pt>
                <c:pt idx="5">
                  <c:v>100</c:v>
                </c:pt>
              </c:numCache>
            </c:numRef>
          </c:val>
        </c:ser>
        <c:dLbls>
          <c:showLegendKey val="0"/>
          <c:showVal val="0"/>
          <c:showCatName val="0"/>
          <c:showSerName val="0"/>
          <c:showPercent val="0"/>
          <c:showBubbleSize val="0"/>
          <c:showLeaderLines val="1"/>
        </c:dLbls>
        <c:firstSliceAng val="270"/>
        <c:holeSize val="10"/>
      </c:doughnutChart>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29255489405288"/>
          <c:y val="5.4106263728171101E-2"/>
          <c:w val="0.79593521541514622"/>
          <c:h val="0.94589373627182893"/>
        </c:manualLayout>
      </c:layout>
      <c:doughnutChart>
        <c:varyColors val="1"/>
        <c:ser>
          <c:idx val="1"/>
          <c:order val="0"/>
          <c:tx>
            <c:strRef>
              <c:f>DATAVERWERKING!$Q$6</c:f>
              <c:strCache>
                <c:ptCount val="1"/>
                <c:pt idx="0">
                  <c:v>score</c:v>
                </c:pt>
              </c:strCache>
            </c:strRef>
          </c:tx>
          <c:dPt>
            <c:idx val="0"/>
            <c:bubble3D val="0"/>
            <c:spPr>
              <a:noFill/>
            </c:spPr>
          </c:dPt>
          <c:dPt>
            <c:idx val="1"/>
            <c:bubble3D val="0"/>
            <c:spPr>
              <a:solidFill>
                <a:schemeClr val="tx1"/>
              </a:solidFill>
              <a:ln>
                <a:solidFill>
                  <a:sysClr val="windowText" lastClr="000000"/>
                </a:solidFill>
              </a:ln>
            </c:spPr>
          </c:dPt>
          <c:dPt>
            <c:idx val="2"/>
            <c:bubble3D val="0"/>
            <c:spPr>
              <a:noFill/>
            </c:spPr>
          </c:dPt>
          <c:dPt>
            <c:idx val="5"/>
            <c:bubble3D val="0"/>
            <c:spPr>
              <a:noFill/>
            </c:spPr>
          </c:dPt>
          <c:val>
            <c:numRef>
              <c:f>DATAVERWERKING!$Q$7:$Q$12</c:f>
              <c:numCache>
                <c:formatCode>0%</c:formatCode>
                <c:ptCount val="6"/>
                <c:pt idx="0">
                  <c:v>0</c:v>
                </c:pt>
                <c:pt idx="1">
                  <c:v>0.01</c:v>
                </c:pt>
                <c:pt idx="2">
                  <c:v>0.99</c:v>
                </c:pt>
                <c:pt idx="3">
                  <c:v>0</c:v>
                </c:pt>
                <c:pt idx="4">
                  <c:v>0</c:v>
                </c:pt>
                <c:pt idx="5">
                  <c:v>1</c:v>
                </c:pt>
              </c:numCache>
            </c:numRef>
          </c:val>
        </c:ser>
        <c:ser>
          <c:idx val="2"/>
          <c:order val="1"/>
          <c:tx>
            <c:strRef>
              <c:f>DATAVERWERKING!$P$6</c:f>
              <c:strCache>
                <c:ptCount val="1"/>
                <c:pt idx="0">
                  <c:v>verdeling</c:v>
                </c:pt>
              </c:strCache>
            </c:strRef>
          </c:tx>
          <c:dPt>
            <c:idx val="0"/>
            <c:bubble3D val="0"/>
            <c:spPr>
              <a:solidFill>
                <a:srgbClr val="00B050"/>
              </a:solidFill>
            </c:spPr>
          </c:dPt>
          <c:dPt>
            <c:idx val="1"/>
            <c:bubble3D val="0"/>
            <c:spPr>
              <a:solidFill>
                <a:srgbClr val="92D050"/>
              </a:solidFill>
            </c:spPr>
          </c:dPt>
          <c:dPt>
            <c:idx val="2"/>
            <c:bubble3D val="0"/>
            <c:spPr>
              <a:solidFill>
                <a:srgbClr val="FFFF00"/>
              </a:solidFill>
            </c:spPr>
          </c:dPt>
          <c:dPt>
            <c:idx val="3"/>
            <c:bubble3D val="0"/>
            <c:spPr>
              <a:solidFill>
                <a:srgbClr val="FFC000"/>
              </a:solidFill>
            </c:spPr>
          </c:dPt>
          <c:dPt>
            <c:idx val="4"/>
            <c:bubble3D val="0"/>
            <c:spPr>
              <a:solidFill>
                <a:srgbClr val="FF0000"/>
              </a:solidFill>
            </c:spPr>
          </c:dPt>
          <c:dPt>
            <c:idx val="5"/>
            <c:bubble3D val="0"/>
            <c:spPr>
              <a:noFill/>
            </c:spPr>
          </c:dPt>
          <c:val>
            <c:numRef>
              <c:f>DATAVERWERKING!$P$7:$P$12</c:f>
              <c:numCache>
                <c:formatCode>General</c:formatCode>
                <c:ptCount val="6"/>
                <c:pt idx="0">
                  <c:v>20</c:v>
                </c:pt>
                <c:pt idx="1">
                  <c:v>20</c:v>
                </c:pt>
                <c:pt idx="2">
                  <c:v>20</c:v>
                </c:pt>
                <c:pt idx="3">
                  <c:v>20</c:v>
                </c:pt>
                <c:pt idx="4">
                  <c:v>20</c:v>
                </c:pt>
                <c:pt idx="5">
                  <c:v>100</c:v>
                </c:pt>
              </c:numCache>
            </c:numRef>
          </c:val>
        </c:ser>
        <c:dLbls>
          <c:showLegendKey val="0"/>
          <c:showVal val="0"/>
          <c:showCatName val="0"/>
          <c:showSerName val="0"/>
          <c:showPercent val="0"/>
          <c:showBubbleSize val="0"/>
          <c:showLeaderLines val="1"/>
        </c:dLbls>
        <c:firstSliceAng val="270"/>
        <c:holeSize val="10"/>
      </c:doughnutChart>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29255489405288"/>
          <c:y val="5.4106263728171101E-2"/>
          <c:w val="0.79593521541514622"/>
          <c:h val="0.94589373627182893"/>
        </c:manualLayout>
      </c:layout>
      <c:doughnutChart>
        <c:varyColors val="1"/>
        <c:ser>
          <c:idx val="1"/>
          <c:order val="0"/>
          <c:tx>
            <c:strRef>
              <c:f>DATAVERWERKING!$Q$6</c:f>
              <c:strCache>
                <c:ptCount val="1"/>
                <c:pt idx="0">
                  <c:v>score</c:v>
                </c:pt>
              </c:strCache>
            </c:strRef>
          </c:tx>
          <c:dPt>
            <c:idx val="0"/>
            <c:bubble3D val="0"/>
            <c:spPr>
              <a:noFill/>
            </c:spPr>
          </c:dPt>
          <c:dPt>
            <c:idx val="1"/>
            <c:bubble3D val="0"/>
            <c:spPr>
              <a:solidFill>
                <a:schemeClr val="tx1"/>
              </a:solidFill>
              <a:ln>
                <a:solidFill>
                  <a:sysClr val="windowText" lastClr="000000"/>
                </a:solidFill>
              </a:ln>
            </c:spPr>
          </c:dPt>
          <c:dPt>
            <c:idx val="2"/>
            <c:bubble3D val="0"/>
            <c:spPr>
              <a:noFill/>
            </c:spPr>
          </c:dPt>
          <c:dPt>
            <c:idx val="5"/>
            <c:bubble3D val="0"/>
            <c:spPr>
              <a:noFill/>
            </c:spPr>
          </c:dPt>
          <c:val>
            <c:numRef>
              <c:f>DATAVERWERKING!$Q$23:$Q$28</c:f>
              <c:numCache>
                <c:formatCode>0%</c:formatCode>
                <c:ptCount val="6"/>
                <c:pt idx="0">
                  <c:v>0</c:v>
                </c:pt>
                <c:pt idx="1">
                  <c:v>0.01</c:v>
                </c:pt>
                <c:pt idx="2">
                  <c:v>0.99</c:v>
                </c:pt>
                <c:pt idx="3">
                  <c:v>0</c:v>
                </c:pt>
                <c:pt idx="4">
                  <c:v>0</c:v>
                </c:pt>
                <c:pt idx="5">
                  <c:v>1</c:v>
                </c:pt>
              </c:numCache>
            </c:numRef>
          </c:val>
        </c:ser>
        <c:ser>
          <c:idx val="2"/>
          <c:order val="1"/>
          <c:tx>
            <c:strRef>
              <c:f>DATAVERWERKING!$P$6</c:f>
              <c:strCache>
                <c:ptCount val="1"/>
                <c:pt idx="0">
                  <c:v>verdeling</c:v>
                </c:pt>
              </c:strCache>
            </c:strRef>
          </c:tx>
          <c:dPt>
            <c:idx val="0"/>
            <c:bubble3D val="0"/>
            <c:spPr>
              <a:solidFill>
                <a:srgbClr val="00B050"/>
              </a:solidFill>
            </c:spPr>
          </c:dPt>
          <c:dPt>
            <c:idx val="1"/>
            <c:bubble3D val="0"/>
            <c:spPr>
              <a:solidFill>
                <a:srgbClr val="92D050"/>
              </a:solidFill>
            </c:spPr>
          </c:dPt>
          <c:dPt>
            <c:idx val="2"/>
            <c:bubble3D val="0"/>
            <c:spPr>
              <a:solidFill>
                <a:srgbClr val="FFFF00"/>
              </a:solidFill>
            </c:spPr>
          </c:dPt>
          <c:dPt>
            <c:idx val="3"/>
            <c:bubble3D val="0"/>
            <c:spPr>
              <a:solidFill>
                <a:srgbClr val="FFC000"/>
              </a:solidFill>
            </c:spPr>
          </c:dPt>
          <c:dPt>
            <c:idx val="4"/>
            <c:bubble3D val="0"/>
            <c:spPr>
              <a:solidFill>
                <a:srgbClr val="FF0000"/>
              </a:solidFill>
            </c:spPr>
          </c:dPt>
          <c:dPt>
            <c:idx val="5"/>
            <c:bubble3D val="0"/>
            <c:spPr>
              <a:noFill/>
            </c:spPr>
          </c:dPt>
          <c:val>
            <c:numRef>
              <c:f>DATAVERWERKING!$P$7:$P$12</c:f>
              <c:numCache>
                <c:formatCode>General</c:formatCode>
                <c:ptCount val="6"/>
                <c:pt idx="0">
                  <c:v>20</c:v>
                </c:pt>
                <c:pt idx="1">
                  <c:v>20</c:v>
                </c:pt>
                <c:pt idx="2">
                  <c:v>20</c:v>
                </c:pt>
                <c:pt idx="3">
                  <c:v>20</c:v>
                </c:pt>
                <c:pt idx="4">
                  <c:v>20</c:v>
                </c:pt>
                <c:pt idx="5">
                  <c:v>100</c:v>
                </c:pt>
              </c:numCache>
            </c:numRef>
          </c:val>
        </c:ser>
        <c:dLbls>
          <c:showLegendKey val="0"/>
          <c:showVal val="0"/>
          <c:showCatName val="0"/>
          <c:showSerName val="0"/>
          <c:showPercent val="0"/>
          <c:showBubbleSize val="0"/>
          <c:showLeaderLines val="1"/>
        </c:dLbls>
        <c:firstSliceAng val="270"/>
        <c:holeSize val="10"/>
      </c:doughnutChart>
    </c:plotArea>
    <c:plotVisOnly val="1"/>
    <c:dispBlanksAs val="gap"/>
    <c:showDLblsOverMax val="0"/>
  </c:chart>
  <c:spPr>
    <a:noFill/>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Style="combo" dx="16" fmlaLink="$C$6" fmlaRange="$D$6:$D$9" noThreeD="1" sel="2" val="0"/>
</file>

<file path=xl/ctrlProps/ctrlProp10.xml><?xml version="1.0" encoding="utf-8"?>
<formControlPr xmlns="http://schemas.microsoft.com/office/spreadsheetml/2009/9/main" objectType="Drop" dropStyle="combo" dx="16" fmlaLink="#REF!" fmlaRange="#REF!" noThreeD="1" sel="0" val="0"/>
</file>

<file path=xl/ctrlProps/ctrlProp11.xml><?xml version="1.0" encoding="utf-8"?>
<formControlPr xmlns="http://schemas.microsoft.com/office/spreadsheetml/2009/9/main" objectType="Drop" dropStyle="combo" dx="16" fmlaLink="#REF!" fmlaRange="#REF!" noThreeD="1" sel="0" val="0"/>
</file>

<file path=xl/ctrlProps/ctrlProp12.xml><?xml version="1.0" encoding="utf-8"?>
<formControlPr xmlns="http://schemas.microsoft.com/office/spreadsheetml/2009/9/main" objectType="Drop" dropStyle="combo" dx="16" fmlaLink="$C$36" fmlaRange="$D$36:$D$37" noThreeD="1" val="0"/>
</file>

<file path=xl/ctrlProps/ctrlProp13.xml><?xml version="1.0" encoding="utf-8"?>
<formControlPr xmlns="http://schemas.microsoft.com/office/spreadsheetml/2009/9/main" objectType="Drop" dropStyle="combo" dx="16" fmlaLink="$C$39" fmlaRange="$D$39:$D$42" noThreeD="1" sel="4" val="0"/>
</file>

<file path=xl/ctrlProps/ctrlProp14.xml><?xml version="1.0" encoding="utf-8"?>
<formControlPr xmlns="http://schemas.microsoft.com/office/spreadsheetml/2009/9/main" objectType="Drop" dropStyle="combo" dx="16" fmlaLink="$C$46" fmlaRange="$D$46:$D$49" noThreeD="1" sel="3" val="0"/>
</file>

<file path=xl/ctrlProps/ctrlProp15.xml><?xml version="1.0" encoding="utf-8"?>
<formControlPr xmlns="http://schemas.microsoft.com/office/spreadsheetml/2009/9/main" objectType="Drop" dropStyle="combo" dx="16" fmlaLink="$C$51" fmlaRange="$D$51:$D$52" noThreeD="1" sel="2" val="0"/>
</file>

<file path=xl/ctrlProps/ctrlProp16.xml><?xml version="1.0" encoding="utf-8"?>
<formControlPr xmlns="http://schemas.microsoft.com/office/spreadsheetml/2009/9/main" objectType="Drop" dropStyle="combo" dx="16" fmlaLink="$C$54" fmlaRange="$D$54:$D$56" noThreeD="1" sel="3" val="0"/>
</file>

<file path=xl/ctrlProps/ctrlProp17.xml><?xml version="1.0" encoding="utf-8"?>
<formControlPr xmlns="http://schemas.microsoft.com/office/spreadsheetml/2009/9/main" objectType="Drop" dropStyle="combo" dx="16" fmlaLink="$C$58" fmlaRange="$D$58:$D$61" noThreeD="1" sel="4" val="0"/>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Drop" dropStyle="combo" dx="16" fmlaLink="$C$11" fmlaRange="$D$11:$D$14" noThreeD="1" sel="2" val="0"/>
</file>

<file path=xl/ctrlProps/ctrlProp3.xml><?xml version="1.0" encoding="utf-8"?>
<formControlPr xmlns="http://schemas.microsoft.com/office/spreadsheetml/2009/9/main" objectType="Drop" dropStyle="combo" dx="16" fmlaLink="$C$16" fmlaRange="$D$16:$D$19" noThreeD="1" sel="3" val="0"/>
</file>

<file path=xl/ctrlProps/ctrlProp4.xml><?xml version="1.0" encoding="utf-8"?>
<formControlPr xmlns="http://schemas.microsoft.com/office/spreadsheetml/2009/9/main" objectType="Drop" dropStyle="combo" dx="16" fmlaLink="$C$21" fmlaRange="$D$21:$D$24" noThreeD="1" sel="4" val="0"/>
</file>

<file path=xl/ctrlProps/ctrlProp5.xml><?xml version="1.0" encoding="utf-8"?>
<formControlPr xmlns="http://schemas.microsoft.com/office/spreadsheetml/2009/9/main" objectType="Drop" dropStyle="combo" dx="16" fmlaLink="$C$26" fmlaRange="$D$26:$D$27" noThreeD="1" sel="2" val="0"/>
</file>

<file path=xl/ctrlProps/ctrlProp6.xml><?xml version="1.0" encoding="utf-8"?>
<formControlPr xmlns="http://schemas.microsoft.com/office/spreadsheetml/2009/9/main" objectType="Drop" dropStyle="combo" dx="16" fmlaLink="$C$29" fmlaRange="$D$29:$D$34" noThreeD="1" sel="4" val="0"/>
</file>

<file path=xl/ctrlProps/ctrlProp7.xml><?xml version="1.0" encoding="utf-8"?>
<formControlPr xmlns="http://schemas.microsoft.com/office/spreadsheetml/2009/9/main" objectType="Drop" dropStyle="combo" dx="16" fmlaLink="#REF!" fmlaRange="#REF!" noThreeD="1" sel="0" val="0"/>
</file>

<file path=xl/ctrlProps/ctrlProp8.xml><?xml version="1.0" encoding="utf-8"?>
<formControlPr xmlns="http://schemas.microsoft.com/office/spreadsheetml/2009/9/main" objectType="Drop" dropStyle="combo" dx="16" fmlaLink="#REF!" fmlaRange="#REF!" noThreeD="1" sel="0" val="0"/>
</file>

<file path=xl/ctrlProps/ctrlProp9.xml><?xml version="1.0" encoding="utf-8"?>
<formControlPr xmlns="http://schemas.microsoft.com/office/spreadsheetml/2009/9/main" objectType="Drop" dropStyle="combo" dx="16" fmlaLink="#REF!" fmlaRange="#REF!" noThreeD="1" sel="0"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hyperlink" Target="#INPUT!A1"/><Relationship Id="rId4" Type="http://schemas.openxmlformats.org/officeDocument/2006/relationships/image" Target="../media/image4.jpeg"/></Relationships>
</file>

<file path=xl/drawings/_rels/drawing5.xml.rels><?xml version="1.0" encoding="UTF-8" standalone="yes"?>
<Relationships xmlns="http://schemas.openxmlformats.org/package/2006/relationships"><Relationship Id="rId8" Type="http://schemas.openxmlformats.org/officeDocument/2006/relationships/image" Target="../media/image3.jpeg"/><Relationship Id="rId3" Type="http://schemas.openxmlformats.org/officeDocument/2006/relationships/chart" Target="../charts/chart5.xml"/><Relationship Id="rId7" Type="http://schemas.openxmlformats.org/officeDocument/2006/relationships/image" Target="../media/image2.jpe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1.jpeg"/><Relationship Id="rId5" Type="http://schemas.openxmlformats.org/officeDocument/2006/relationships/chart" Target="../charts/chart7.xml"/><Relationship Id="rId10" Type="http://schemas.openxmlformats.org/officeDocument/2006/relationships/hyperlink" Target="#RESULTAAT!A1"/><Relationship Id="rId4" Type="http://schemas.openxmlformats.org/officeDocument/2006/relationships/chart" Target="../charts/chart6.xml"/><Relationship Id="rId9"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chart" Target="../charts/chart12.xml"/><Relationship Id="rId4"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8" Type="http://schemas.openxmlformats.org/officeDocument/2006/relationships/image" Target="../media/image3.jpeg"/><Relationship Id="rId3" Type="http://schemas.openxmlformats.org/officeDocument/2006/relationships/chart" Target="../charts/chart15.xml"/><Relationship Id="rId7" Type="http://schemas.openxmlformats.org/officeDocument/2006/relationships/image" Target="../media/image2.jpeg"/><Relationship Id="rId2" Type="http://schemas.openxmlformats.org/officeDocument/2006/relationships/chart" Target="../charts/chart14.xml"/><Relationship Id="rId1" Type="http://schemas.openxmlformats.org/officeDocument/2006/relationships/image" Target="../media/image1.jpeg"/><Relationship Id="rId6" Type="http://schemas.openxmlformats.org/officeDocument/2006/relationships/chart" Target="../charts/chart18.xml"/><Relationship Id="rId5" Type="http://schemas.openxmlformats.org/officeDocument/2006/relationships/chart" Target="../charts/chart17.xml"/><Relationship Id="rId10" Type="http://schemas.openxmlformats.org/officeDocument/2006/relationships/hyperlink" Target="#INPUT!A1"/><Relationship Id="rId4" Type="http://schemas.openxmlformats.org/officeDocument/2006/relationships/chart" Target="../charts/chart16.xml"/><Relationship Id="rId9"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5</xdr:row>
          <xdr:rowOff>104775</xdr:rowOff>
        </xdr:from>
        <xdr:to>
          <xdr:col>1</xdr:col>
          <xdr:colOff>3752850</xdr:colOff>
          <xdr:row>6</xdr:row>
          <xdr:rowOff>95250</xdr:rowOff>
        </xdr:to>
        <xdr:sp macro="" textlink="">
          <xdr:nvSpPr>
            <xdr:cNvPr id="1026" name="Drop Down 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180975</xdr:rowOff>
        </xdr:from>
        <xdr:to>
          <xdr:col>1</xdr:col>
          <xdr:colOff>3743325</xdr:colOff>
          <xdr:row>10</xdr:row>
          <xdr:rowOff>171450</xdr:rowOff>
        </xdr:to>
        <xdr:sp macro="" textlink="">
          <xdr:nvSpPr>
            <xdr:cNvPr id="1027" name="Drop Down 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3743325</xdr:colOff>
          <xdr:row>15</xdr:row>
          <xdr:rowOff>180975</xdr:rowOff>
        </xdr:to>
        <xdr:sp macro="" textlink="">
          <xdr:nvSpPr>
            <xdr:cNvPr id="1029" name="Drop Down 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1</xdr:col>
          <xdr:colOff>3743325</xdr:colOff>
          <xdr:row>20</xdr:row>
          <xdr:rowOff>180975</xdr:rowOff>
        </xdr:to>
        <xdr:sp macro="" textlink="">
          <xdr:nvSpPr>
            <xdr:cNvPr id="1030" name="Drop Down 6"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1</xdr:col>
          <xdr:colOff>3743325</xdr:colOff>
          <xdr:row>25</xdr:row>
          <xdr:rowOff>180975</xdr:rowOff>
        </xdr:to>
        <xdr:sp macro="" textlink="">
          <xdr:nvSpPr>
            <xdr:cNvPr id="1031" name="Drop Down 7"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180975</xdr:rowOff>
        </xdr:from>
        <xdr:to>
          <xdr:col>1</xdr:col>
          <xdr:colOff>3743325</xdr:colOff>
          <xdr:row>28</xdr:row>
          <xdr:rowOff>171450</xdr:rowOff>
        </xdr:to>
        <xdr:sp macro="" textlink="">
          <xdr:nvSpPr>
            <xdr:cNvPr id="1032" name="Drop Down 8"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1</xdr:col>
          <xdr:colOff>3743325</xdr:colOff>
          <xdr:row>35</xdr:row>
          <xdr:rowOff>180975</xdr:rowOff>
        </xdr:to>
        <xdr:sp macro="" textlink="">
          <xdr:nvSpPr>
            <xdr:cNvPr id="1033" name="Drop Down 9"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1</xdr:col>
          <xdr:colOff>3743325</xdr:colOff>
          <xdr:row>35</xdr:row>
          <xdr:rowOff>180975</xdr:rowOff>
        </xdr:to>
        <xdr:sp macro="" textlink="">
          <xdr:nvSpPr>
            <xdr:cNvPr id="1034" name="Drop Down 10"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1</xdr:col>
          <xdr:colOff>3743325</xdr:colOff>
          <xdr:row>35</xdr:row>
          <xdr:rowOff>180975</xdr:rowOff>
        </xdr:to>
        <xdr:sp macro="" textlink="">
          <xdr:nvSpPr>
            <xdr:cNvPr id="1035" name="Drop Down 11"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1</xdr:col>
          <xdr:colOff>3743325</xdr:colOff>
          <xdr:row>35</xdr:row>
          <xdr:rowOff>180975</xdr:rowOff>
        </xdr:to>
        <xdr:sp macro="" textlink="">
          <xdr:nvSpPr>
            <xdr:cNvPr id="1036" name="Drop Down 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1</xdr:col>
          <xdr:colOff>3743325</xdr:colOff>
          <xdr:row>35</xdr:row>
          <xdr:rowOff>180975</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1</xdr:col>
          <xdr:colOff>3743325</xdr:colOff>
          <xdr:row>35</xdr:row>
          <xdr:rowOff>180975</xdr:rowOff>
        </xdr:to>
        <xdr:sp macro="" textlink="">
          <xdr:nvSpPr>
            <xdr:cNvPr id="1038" name="Drop Down 14"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1</xdr:col>
          <xdr:colOff>3743325</xdr:colOff>
          <xdr:row>38</xdr:row>
          <xdr:rowOff>180975</xdr:rowOff>
        </xdr:to>
        <xdr:sp macro="" textlink="">
          <xdr:nvSpPr>
            <xdr:cNvPr id="1039" name="Drop Down 15"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634091</xdr:colOff>
      <xdr:row>14</xdr:row>
      <xdr:rowOff>125185</xdr:rowOff>
    </xdr:from>
    <xdr:to>
      <xdr:col>10</xdr:col>
      <xdr:colOff>612320</xdr:colOff>
      <xdr:row>46</xdr:row>
      <xdr:rowOff>95250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0</xdr:colOff>
          <xdr:row>45</xdr:row>
          <xdr:rowOff>19050</xdr:rowOff>
        </xdr:from>
        <xdr:to>
          <xdr:col>1</xdr:col>
          <xdr:colOff>3743325</xdr:colOff>
          <xdr:row>46</xdr:row>
          <xdr:rowOff>9525</xdr:rowOff>
        </xdr:to>
        <xdr:sp macro="" textlink="">
          <xdr:nvSpPr>
            <xdr:cNvPr id="1040" name="Drop Down 16"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9525</xdr:rowOff>
        </xdr:from>
        <xdr:to>
          <xdr:col>1</xdr:col>
          <xdr:colOff>3743325</xdr:colOff>
          <xdr:row>51</xdr:row>
          <xdr:rowOff>0</xdr:rowOff>
        </xdr:to>
        <xdr:sp macro="" textlink="">
          <xdr:nvSpPr>
            <xdr:cNvPr id="1041" name="Drop Down 17"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1</xdr:col>
          <xdr:colOff>3743325</xdr:colOff>
          <xdr:row>53</xdr:row>
          <xdr:rowOff>180975</xdr:rowOff>
        </xdr:to>
        <xdr:sp macro="" textlink="">
          <xdr:nvSpPr>
            <xdr:cNvPr id="1042" name="Drop Down 18"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19050</xdr:rowOff>
        </xdr:from>
        <xdr:to>
          <xdr:col>1</xdr:col>
          <xdr:colOff>3743325</xdr:colOff>
          <xdr:row>58</xdr:row>
          <xdr:rowOff>9525</xdr:rowOff>
        </xdr:to>
        <xdr:sp macro="" textlink="">
          <xdr:nvSpPr>
            <xdr:cNvPr id="1043" name="Drop Down 19"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3733800</xdr:colOff>
      <xdr:row>44</xdr:row>
      <xdr:rowOff>0</xdr:rowOff>
    </xdr:from>
    <xdr:to>
      <xdr:col>0</xdr:col>
      <xdr:colOff>5181600</xdr:colOff>
      <xdr:row>52</xdr:row>
      <xdr:rowOff>147639</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0.01316</cdr:x>
      <cdr:y>0.41721</cdr:y>
    </cdr:from>
    <cdr:to>
      <cdr:x>0.11072</cdr:x>
      <cdr:y>0.55368</cdr:y>
    </cdr:to>
    <cdr:sp macro="" textlink="">
      <cdr:nvSpPr>
        <cdr:cNvPr id="2" name="TextBox 1"/>
        <cdr:cNvSpPr txBox="1"/>
      </cdr:nvSpPr>
      <cdr:spPr>
        <a:xfrm xmlns:a="http://schemas.openxmlformats.org/drawingml/2006/main">
          <a:off x="19050" y="697421"/>
          <a:ext cx="141247" cy="2281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7EC65B1F-8C76-48EB-A3B7-714122FA0A83}" type="TxLink">
            <a:rPr lang="en-US" sz="1100" b="0" i="0" u="none" strike="noStrike">
              <a:solidFill>
                <a:srgbClr val="000000"/>
              </a:solidFill>
              <a:latin typeface="Calibri"/>
            </a:rPr>
            <a:pPr/>
            <a:t>0</a:t>
          </a:fld>
          <a:endParaRPr lang="nl-BE" sz="1100"/>
        </a:p>
      </cdr:txBody>
    </cdr:sp>
  </cdr:relSizeAnchor>
  <cdr:relSizeAnchor xmlns:cdr="http://schemas.openxmlformats.org/drawingml/2006/chartDrawing">
    <cdr:from>
      <cdr:x>0.86955</cdr:x>
      <cdr:y>0.40879</cdr:y>
    </cdr:from>
    <cdr:to>
      <cdr:x>0.96711</cdr:x>
      <cdr:y>0.54526</cdr:y>
    </cdr:to>
    <cdr:sp macro="" textlink="">
      <cdr:nvSpPr>
        <cdr:cNvPr id="3" name="TextBox 2"/>
        <cdr:cNvSpPr txBox="1"/>
      </cdr:nvSpPr>
      <cdr:spPr>
        <a:xfrm xmlns:a="http://schemas.openxmlformats.org/drawingml/2006/main">
          <a:off x="1258928" y="683343"/>
          <a:ext cx="141247" cy="2281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D4712BA-CB88-442C-B7FB-979DEB5CAC87}" type="TxLink">
            <a:rPr lang="en-US" sz="1100" b="0" i="0" u="none" strike="noStrike">
              <a:solidFill>
                <a:srgbClr val="000000"/>
              </a:solidFill>
              <a:latin typeface="Calibri"/>
            </a:rPr>
            <a:pPr/>
            <a:t>5</a:t>
          </a:fld>
          <a:endParaRPr lang="nl-BE" sz="1100"/>
        </a:p>
      </cdr:txBody>
    </cdr:sp>
  </cdr:relSizeAnchor>
  <cdr:relSizeAnchor xmlns:cdr="http://schemas.openxmlformats.org/drawingml/2006/chartDrawing">
    <cdr:from>
      <cdr:x>0.61293</cdr:x>
      <cdr:y>0.08831</cdr:y>
    </cdr:from>
    <cdr:to>
      <cdr:x>0.71049</cdr:x>
      <cdr:y>0.22478</cdr:y>
    </cdr:to>
    <cdr:sp macro="" textlink="">
      <cdr:nvSpPr>
        <cdr:cNvPr id="4" name="TextBox 3"/>
        <cdr:cNvSpPr txBox="1"/>
      </cdr:nvSpPr>
      <cdr:spPr>
        <a:xfrm xmlns:a="http://schemas.openxmlformats.org/drawingml/2006/main">
          <a:off x="887402" y="147619"/>
          <a:ext cx="141247" cy="2281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7B8038E6-9411-4074-B706-1D0DA33590EF}" type="TxLink">
            <a:rPr lang="en-US" sz="1100" b="0" i="0" u="none" strike="noStrike">
              <a:solidFill>
                <a:srgbClr val="000000"/>
              </a:solidFill>
              <a:latin typeface="Calibri"/>
            </a:rPr>
            <a:pPr/>
            <a:t>3</a:t>
          </a:fld>
          <a:endParaRPr lang="nl-BE" sz="1100"/>
        </a:p>
      </cdr:txBody>
    </cdr:sp>
  </cdr:relSizeAnchor>
  <cdr:relSizeAnchor xmlns:cdr="http://schemas.openxmlformats.org/drawingml/2006/chartDrawing">
    <cdr:from>
      <cdr:x>0.31707</cdr:x>
      <cdr:y>0.06948</cdr:y>
    </cdr:from>
    <cdr:to>
      <cdr:x>0.41463</cdr:x>
      <cdr:y>0.20596</cdr:y>
    </cdr:to>
    <cdr:sp macro="" textlink="">
      <cdr:nvSpPr>
        <cdr:cNvPr id="5" name="TextBox 4"/>
        <cdr:cNvSpPr txBox="1"/>
      </cdr:nvSpPr>
      <cdr:spPr>
        <a:xfrm xmlns:a="http://schemas.openxmlformats.org/drawingml/2006/main">
          <a:off x="459054" y="116142"/>
          <a:ext cx="141247" cy="2281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DF5F5C7-77CF-4A07-8AE9-D0884122E351}" type="TxLink">
            <a:rPr lang="en-US" sz="1100" b="0" i="0" u="none" strike="noStrike">
              <a:solidFill>
                <a:srgbClr val="000000"/>
              </a:solidFill>
              <a:latin typeface="Calibri"/>
            </a:rPr>
            <a:pPr/>
            <a:t>2</a:t>
          </a:fld>
          <a:endParaRPr lang="nl-BE" sz="1100"/>
        </a:p>
      </cdr:txBody>
    </cdr:sp>
  </cdr:relSizeAnchor>
  <cdr:relSizeAnchor xmlns:cdr="http://schemas.openxmlformats.org/drawingml/2006/chartDrawing">
    <cdr:from>
      <cdr:x>0.09268</cdr:x>
      <cdr:y>0.21437</cdr:y>
    </cdr:from>
    <cdr:to>
      <cdr:x>0.19024</cdr:x>
      <cdr:y>0.35084</cdr:y>
    </cdr:to>
    <cdr:sp macro="" textlink="">
      <cdr:nvSpPr>
        <cdr:cNvPr id="6" name="TextBox 5"/>
        <cdr:cNvSpPr txBox="1"/>
      </cdr:nvSpPr>
      <cdr:spPr>
        <a:xfrm xmlns:a="http://schemas.openxmlformats.org/drawingml/2006/main">
          <a:off x="134182" y="358349"/>
          <a:ext cx="141247" cy="2281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923F0CCF-D144-481F-9B40-A9BB70C67C3B}" type="TxLink">
            <a:rPr lang="en-US" sz="1100" b="0" i="0" u="none" strike="noStrike">
              <a:solidFill>
                <a:srgbClr val="000000"/>
              </a:solidFill>
              <a:latin typeface="Calibri"/>
            </a:rPr>
            <a:pPr/>
            <a:t>1</a:t>
          </a:fld>
          <a:endParaRPr lang="nl-BE" sz="1100"/>
        </a:p>
      </cdr:txBody>
    </cdr:sp>
  </cdr:relSizeAnchor>
  <cdr:relSizeAnchor xmlns:cdr="http://schemas.openxmlformats.org/drawingml/2006/chartDrawing">
    <cdr:from>
      <cdr:x>0.82416</cdr:x>
      <cdr:y>0.22577</cdr:y>
    </cdr:from>
    <cdr:to>
      <cdr:x>0.92172</cdr:x>
      <cdr:y>0.36224</cdr:y>
    </cdr:to>
    <cdr:sp macro="" textlink="">
      <cdr:nvSpPr>
        <cdr:cNvPr id="7" name="TextBox 6"/>
        <cdr:cNvSpPr txBox="1"/>
      </cdr:nvSpPr>
      <cdr:spPr>
        <a:xfrm xmlns:a="http://schemas.openxmlformats.org/drawingml/2006/main">
          <a:off x="1193223" y="377399"/>
          <a:ext cx="141248" cy="2281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4E7C7BC-6471-412C-9AA6-395C7BEBC098}" type="TxLink">
            <a:rPr lang="en-US" sz="1100" b="0" i="0" u="none" strike="noStrike">
              <a:solidFill>
                <a:srgbClr val="000000"/>
              </a:solidFill>
              <a:latin typeface="Calibri"/>
            </a:rPr>
            <a:pPr/>
            <a:t>4</a:t>
          </a:fld>
          <a:endParaRPr lang="nl-BE" sz="1100"/>
        </a:p>
      </cdr:txBody>
    </cdr:sp>
  </cdr:relSizeAnchor>
</c:userShapes>
</file>

<file path=xl/drawings/drawing3.xml><?xml version="1.0" encoding="utf-8"?>
<c:userShapes xmlns:c="http://schemas.openxmlformats.org/drawingml/2006/chart">
  <cdr:relSizeAnchor xmlns:cdr="http://schemas.openxmlformats.org/drawingml/2006/chartDrawing">
    <cdr:from>
      <cdr:x>0.01316</cdr:x>
      <cdr:y>0.41721</cdr:y>
    </cdr:from>
    <cdr:to>
      <cdr:x>0.11072</cdr:x>
      <cdr:y>0.55368</cdr:y>
    </cdr:to>
    <cdr:sp macro="" textlink="">
      <cdr:nvSpPr>
        <cdr:cNvPr id="2" name="TextBox 1"/>
        <cdr:cNvSpPr txBox="1"/>
      </cdr:nvSpPr>
      <cdr:spPr>
        <a:xfrm xmlns:a="http://schemas.openxmlformats.org/drawingml/2006/main">
          <a:off x="19050" y="697421"/>
          <a:ext cx="141247" cy="2281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7EC65B1F-8C76-48EB-A3B7-714122FA0A83}" type="TxLink">
            <a:rPr lang="en-US" sz="1100" b="0" i="0" u="none" strike="noStrike">
              <a:solidFill>
                <a:srgbClr val="000000"/>
              </a:solidFill>
              <a:latin typeface="Calibri"/>
            </a:rPr>
            <a:pPr/>
            <a:t>0</a:t>
          </a:fld>
          <a:endParaRPr lang="nl-BE" sz="1100"/>
        </a:p>
      </cdr:txBody>
    </cdr:sp>
  </cdr:relSizeAnchor>
  <cdr:relSizeAnchor xmlns:cdr="http://schemas.openxmlformats.org/drawingml/2006/chartDrawing">
    <cdr:from>
      <cdr:x>0.86955</cdr:x>
      <cdr:y>0.40879</cdr:y>
    </cdr:from>
    <cdr:to>
      <cdr:x>0.96711</cdr:x>
      <cdr:y>0.54526</cdr:y>
    </cdr:to>
    <cdr:sp macro="" textlink="">
      <cdr:nvSpPr>
        <cdr:cNvPr id="3" name="TextBox 2"/>
        <cdr:cNvSpPr txBox="1"/>
      </cdr:nvSpPr>
      <cdr:spPr>
        <a:xfrm xmlns:a="http://schemas.openxmlformats.org/drawingml/2006/main">
          <a:off x="1258928" y="683343"/>
          <a:ext cx="141247" cy="2281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D4712BA-CB88-442C-B7FB-979DEB5CAC87}" type="TxLink">
            <a:rPr lang="en-US" sz="1100" b="0" i="0" u="none" strike="noStrike">
              <a:solidFill>
                <a:srgbClr val="000000"/>
              </a:solidFill>
              <a:latin typeface="Calibri"/>
            </a:rPr>
            <a:pPr/>
            <a:t>5</a:t>
          </a:fld>
          <a:endParaRPr lang="nl-BE" sz="1100"/>
        </a:p>
      </cdr:txBody>
    </cdr:sp>
  </cdr:relSizeAnchor>
  <cdr:relSizeAnchor xmlns:cdr="http://schemas.openxmlformats.org/drawingml/2006/chartDrawing">
    <cdr:from>
      <cdr:x>0.61293</cdr:x>
      <cdr:y>0.08831</cdr:y>
    </cdr:from>
    <cdr:to>
      <cdr:x>0.71049</cdr:x>
      <cdr:y>0.22478</cdr:y>
    </cdr:to>
    <cdr:sp macro="" textlink="">
      <cdr:nvSpPr>
        <cdr:cNvPr id="4" name="TextBox 3"/>
        <cdr:cNvSpPr txBox="1"/>
      </cdr:nvSpPr>
      <cdr:spPr>
        <a:xfrm xmlns:a="http://schemas.openxmlformats.org/drawingml/2006/main">
          <a:off x="887402" y="147619"/>
          <a:ext cx="141247" cy="2281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7B8038E6-9411-4074-B706-1D0DA33590EF}" type="TxLink">
            <a:rPr lang="en-US" sz="1100" b="0" i="0" u="none" strike="noStrike">
              <a:solidFill>
                <a:srgbClr val="000000"/>
              </a:solidFill>
              <a:latin typeface="Calibri"/>
            </a:rPr>
            <a:pPr/>
            <a:t>3</a:t>
          </a:fld>
          <a:endParaRPr lang="nl-BE" sz="1100"/>
        </a:p>
      </cdr:txBody>
    </cdr:sp>
  </cdr:relSizeAnchor>
  <cdr:relSizeAnchor xmlns:cdr="http://schemas.openxmlformats.org/drawingml/2006/chartDrawing">
    <cdr:from>
      <cdr:x>0.31707</cdr:x>
      <cdr:y>0.06948</cdr:y>
    </cdr:from>
    <cdr:to>
      <cdr:x>0.41463</cdr:x>
      <cdr:y>0.20596</cdr:y>
    </cdr:to>
    <cdr:sp macro="" textlink="">
      <cdr:nvSpPr>
        <cdr:cNvPr id="5" name="TextBox 4"/>
        <cdr:cNvSpPr txBox="1"/>
      </cdr:nvSpPr>
      <cdr:spPr>
        <a:xfrm xmlns:a="http://schemas.openxmlformats.org/drawingml/2006/main">
          <a:off x="459054" y="116142"/>
          <a:ext cx="141247" cy="2281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DF5F5C7-77CF-4A07-8AE9-D0884122E351}" type="TxLink">
            <a:rPr lang="en-US" sz="1100" b="0" i="0" u="none" strike="noStrike">
              <a:solidFill>
                <a:srgbClr val="000000"/>
              </a:solidFill>
              <a:latin typeface="Calibri"/>
            </a:rPr>
            <a:pPr/>
            <a:t>2</a:t>
          </a:fld>
          <a:endParaRPr lang="nl-BE" sz="1100"/>
        </a:p>
      </cdr:txBody>
    </cdr:sp>
  </cdr:relSizeAnchor>
  <cdr:relSizeAnchor xmlns:cdr="http://schemas.openxmlformats.org/drawingml/2006/chartDrawing">
    <cdr:from>
      <cdr:x>0.09268</cdr:x>
      <cdr:y>0.21437</cdr:y>
    </cdr:from>
    <cdr:to>
      <cdr:x>0.19024</cdr:x>
      <cdr:y>0.35084</cdr:y>
    </cdr:to>
    <cdr:sp macro="" textlink="">
      <cdr:nvSpPr>
        <cdr:cNvPr id="6" name="TextBox 5"/>
        <cdr:cNvSpPr txBox="1"/>
      </cdr:nvSpPr>
      <cdr:spPr>
        <a:xfrm xmlns:a="http://schemas.openxmlformats.org/drawingml/2006/main">
          <a:off x="134182" y="358349"/>
          <a:ext cx="141247" cy="2281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923F0CCF-D144-481F-9B40-A9BB70C67C3B}" type="TxLink">
            <a:rPr lang="en-US" sz="1100" b="0" i="0" u="none" strike="noStrike">
              <a:solidFill>
                <a:srgbClr val="000000"/>
              </a:solidFill>
              <a:latin typeface="Calibri"/>
            </a:rPr>
            <a:pPr/>
            <a:t>1</a:t>
          </a:fld>
          <a:endParaRPr lang="nl-BE" sz="1100"/>
        </a:p>
      </cdr:txBody>
    </cdr:sp>
  </cdr:relSizeAnchor>
  <cdr:relSizeAnchor xmlns:cdr="http://schemas.openxmlformats.org/drawingml/2006/chartDrawing">
    <cdr:from>
      <cdr:x>0.82416</cdr:x>
      <cdr:y>0.22577</cdr:y>
    </cdr:from>
    <cdr:to>
      <cdr:x>0.92172</cdr:x>
      <cdr:y>0.36224</cdr:y>
    </cdr:to>
    <cdr:sp macro="" textlink="">
      <cdr:nvSpPr>
        <cdr:cNvPr id="7" name="TextBox 6"/>
        <cdr:cNvSpPr txBox="1"/>
      </cdr:nvSpPr>
      <cdr:spPr>
        <a:xfrm xmlns:a="http://schemas.openxmlformats.org/drawingml/2006/main">
          <a:off x="1193223" y="377399"/>
          <a:ext cx="141248" cy="2281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4E7C7BC-6471-412C-9AA6-395C7BEBC098}" type="TxLink">
            <a:rPr lang="en-US" sz="1100" b="0" i="0" u="none" strike="noStrike">
              <a:solidFill>
                <a:srgbClr val="000000"/>
              </a:solidFill>
              <a:latin typeface="Calibri"/>
            </a:rPr>
            <a:pPr/>
            <a:t>4</a:t>
          </a:fld>
          <a:endParaRPr lang="nl-BE" sz="1100"/>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700</xdr:colOff>
      <xdr:row>19</xdr:row>
      <xdr:rowOff>103842</xdr:rowOff>
    </xdr:to>
    <xdr:pic>
      <xdr:nvPicPr>
        <xdr:cNvPr id="16" name="irc_mi" descr="http://www.leiedal.be/sites/leiedal/files/styles/carrousel-banner/public/media/torkonjestraat_2.jpg?itok=0dtXlp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121638" cy="3723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400050</xdr:colOff>
      <xdr:row>2</xdr:row>
      <xdr:rowOff>76201</xdr:rowOff>
    </xdr:from>
    <xdr:to>
      <xdr:col>11</xdr:col>
      <xdr:colOff>171450</xdr:colOff>
      <xdr:row>6</xdr:row>
      <xdr:rowOff>114301</xdr:rowOff>
    </xdr:to>
    <xdr:sp macro="" textlink="">
      <xdr:nvSpPr>
        <xdr:cNvPr id="6" name="TextBox 5"/>
        <xdr:cNvSpPr txBox="1"/>
      </xdr:nvSpPr>
      <xdr:spPr>
        <a:xfrm>
          <a:off x="1009650" y="457201"/>
          <a:ext cx="5867400"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4400" b="1">
              <a:solidFill>
                <a:schemeClr val="bg1"/>
              </a:solidFill>
            </a:rPr>
            <a:t>Afwegingsinstrument</a:t>
          </a:r>
        </a:p>
      </xdr:txBody>
    </xdr:sp>
    <xdr:clientData/>
  </xdr:twoCellAnchor>
  <xdr:twoCellAnchor>
    <xdr:from>
      <xdr:col>3</xdr:col>
      <xdr:colOff>0</xdr:colOff>
      <xdr:row>5</xdr:row>
      <xdr:rowOff>152401</xdr:rowOff>
    </xdr:from>
    <xdr:to>
      <xdr:col>8</xdr:col>
      <xdr:colOff>139388</xdr:colOff>
      <xdr:row>10</xdr:row>
      <xdr:rowOff>1</xdr:rowOff>
    </xdr:to>
    <xdr:sp macro="" textlink="">
      <xdr:nvSpPr>
        <xdr:cNvPr id="7" name="TextBox 6"/>
        <xdr:cNvSpPr txBox="1"/>
      </xdr:nvSpPr>
      <xdr:spPr>
        <a:xfrm>
          <a:off x="1828800" y="1104901"/>
          <a:ext cx="3187388"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4000" b="1" i="1">
              <a:solidFill>
                <a:schemeClr val="bg1"/>
              </a:solidFill>
            </a:rPr>
            <a:t>handleiding</a:t>
          </a:r>
        </a:p>
      </xdr:txBody>
    </xdr:sp>
    <xdr:clientData/>
  </xdr:twoCellAnchor>
  <xdr:twoCellAnchor>
    <xdr:from>
      <xdr:col>10</xdr:col>
      <xdr:colOff>480359</xdr:colOff>
      <xdr:row>11</xdr:row>
      <xdr:rowOff>53267</xdr:rowOff>
    </xdr:from>
    <xdr:to>
      <xdr:col>13</xdr:col>
      <xdr:colOff>551118</xdr:colOff>
      <xdr:row>19</xdr:row>
      <xdr:rowOff>153761</xdr:rowOff>
    </xdr:to>
    <xdr:grpSp>
      <xdr:nvGrpSpPr>
        <xdr:cNvPr id="10" name="Group 9"/>
        <xdr:cNvGrpSpPr/>
      </xdr:nvGrpSpPr>
      <xdr:grpSpPr>
        <a:xfrm>
          <a:off x="13196234" y="2148767"/>
          <a:ext cx="1899559" cy="1624494"/>
          <a:chOff x="571340" y="10640786"/>
          <a:chExt cx="2109107" cy="1251857"/>
        </a:xfrm>
      </xdr:grpSpPr>
      <xdr:sp macro="" textlink="">
        <xdr:nvSpPr>
          <xdr:cNvPr id="11" name="Rectangle 10"/>
          <xdr:cNvSpPr/>
        </xdr:nvSpPr>
        <xdr:spPr>
          <a:xfrm>
            <a:off x="571340" y="10640786"/>
            <a:ext cx="2109107" cy="12518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pic>
        <xdr:nvPicPr>
          <xdr:cNvPr id="12" name="Picture 11" descr="F:\A\10\41 - HUISSTIJL\LOGO andere\logos Vlaanderen\logo Agentschap Ondernemen\logo AO+met steun+via pact 2020 (2).jpg"/>
          <xdr:cNvPicPr>
            <a:picLocks noChangeAspect="1" noChangeArrowheads="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42995"/>
          <a:stretch/>
        </xdr:blipFill>
        <xdr:spPr bwMode="auto">
          <a:xfrm>
            <a:off x="625929" y="11377287"/>
            <a:ext cx="2032000" cy="47087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Picture 12" descr="F:\A\10\41 - HUISSTIJL\LOGO andere\logos Vlaanderen\logo Agentschap Ondernemen\logo AO+met steun+via pact 2020 (2).jpg"/>
          <xdr:cNvPicPr>
            <a:picLocks noChangeAspect="1" noChangeArrowheads="1"/>
          </xdr:cNvPicPr>
        </xdr:nvPicPr>
        <xdr:blipFill rotWithShape="1">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r="58549"/>
          <a:stretch/>
        </xdr:blipFill>
        <xdr:spPr bwMode="auto">
          <a:xfrm>
            <a:off x="598713" y="10649482"/>
            <a:ext cx="2016125" cy="64250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8</xdr:col>
      <xdr:colOff>114086</xdr:colOff>
      <xdr:row>11</xdr:row>
      <xdr:rowOff>58512</xdr:rowOff>
    </xdr:from>
    <xdr:to>
      <xdr:col>10</xdr:col>
      <xdr:colOff>477639</xdr:colOff>
      <xdr:row>19</xdr:row>
      <xdr:rowOff>153762</xdr:rowOff>
    </xdr:to>
    <xdr:pic>
      <xdr:nvPicPr>
        <xdr:cNvPr id="14" name="Picture 13" descr="http://www.leiedal.be/sites/leiedal/files/styles/halve_pagina_240/public/media/leiedal_-_huisstijl_bijbel8_1.jpg?itok=fls9PEFu"/>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9583" t="11666" r="32083" b="10000"/>
        <a:stretch/>
      </xdr:blipFill>
      <xdr:spPr bwMode="auto">
        <a:xfrm>
          <a:off x="11591711" y="2154012"/>
          <a:ext cx="1577991" cy="161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9524</xdr:colOff>
      <xdr:row>30</xdr:row>
      <xdr:rowOff>66676</xdr:rowOff>
    </xdr:from>
    <xdr:to>
      <xdr:col>3</xdr:col>
      <xdr:colOff>1104899</xdr:colOff>
      <xdr:row>32</xdr:row>
      <xdr:rowOff>57150</xdr:rowOff>
    </xdr:to>
    <xdr:sp macro="" textlink="">
      <xdr:nvSpPr>
        <xdr:cNvPr id="17" name="TextBox 16">
          <a:hlinkClick xmlns:r="http://schemas.openxmlformats.org/officeDocument/2006/relationships" r:id="rId5"/>
        </xdr:cNvPr>
        <xdr:cNvSpPr txBox="1"/>
      </xdr:nvSpPr>
      <xdr:spPr>
        <a:xfrm>
          <a:off x="1838324" y="7353301"/>
          <a:ext cx="1095375" cy="371474"/>
        </a:xfrm>
        <a:prstGeom prst="rect">
          <a:avLst/>
        </a:prstGeom>
        <a:solidFill>
          <a:schemeClr val="bg2">
            <a:lumMod val="75000"/>
          </a:schemeClr>
        </a:solidFill>
        <a:ln w="9525" cmpd="sng">
          <a:solidFill>
            <a:schemeClr val="lt1">
              <a:shade val="50000"/>
            </a:schemeClr>
          </a:solidFill>
        </a:ln>
        <a:effectLst>
          <a:innerShdw blurRad="63500" dist="50800" dir="2700000">
            <a:prstClr val="black">
              <a:alpha val="50000"/>
            </a:prstClr>
          </a:inn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a:t>STARTEN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47</xdr:row>
      <xdr:rowOff>333377</xdr:rowOff>
    </xdr:from>
    <xdr:to>
      <xdr:col>1</xdr:col>
      <xdr:colOff>2741614</xdr:colOff>
      <xdr:row>57</xdr:row>
      <xdr:rowOff>223796</xdr:rowOff>
    </xdr:to>
    <xdr:graphicFrame macro="">
      <xdr:nvGraphicFramePr>
        <xdr:cNvPr id="4" name="Chart 3"/>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56</xdr:row>
      <xdr:rowOff>285752</xdr:rowOff>
    </xdr:from>
    <xdr:to>
      <xdr:col>1</xdr:col>
      <xdr:colOff>2741614</xdr:colOff>
      <xdr:row>67</xdr:row>
      <xdr:rowOff>239671</xdr:rowOff>
    </xdr:to>
    <xdr:graphicFrame macro="">
      <xdr:nvGraphicFramePr>
        <xdr:cNvPr id="6" name="Chart 5"/>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71</xdr:row>
      <xdr:rowOff>63502</xdr:rowOff>
    </xdr:from>
    <xdr:to>
      <xdr:col>1</xdr:col>
      <xdr:colOff>2741614</xdr:colOff>
      <xdr:row>81</xdr:row>
      <xdr:rowOff>334921</xdr:rowOff>
    </xdr:to>
    <xdr:graphicFrame macro="">
      <xdr:nvGraphicFramePr>
        <xdr:cNvPr id="7"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86</xdr:row>
      <xdr:rowOff>127002</xdr:rowOff>
    </xdr:from>
    <xdr:to>
      <xdr:col>1</xdr:col>
      <xdr:colOff>2741614</xdr:colOff>
      <xdr:row>97</xdr:row>
      <xdr:rowOff>80921</xdr:rowOff>
    </xdr:to>
    <xdr:graphicFrame macro="">
      <xdr:nvGraphicFramePr>
        <xdr:cNvPr id="8" name="Chart 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xdr:colOff>
      <xdr:row>32</xdr:row>
      <xdr:rowOff>206378</xdr:rowOff>
    </xdr:from>
    <xdr:to>
      <xdr:col>1</xdr:col>
      <xdr:colOff>2741614</xdr:colOff>
      <xdr:row>43</xdr:row>
      <xdr:rowOff>156725</xdr:rowOff>
    </xdr:to>
    <xdr:graphicFrame macro="">
      <xdr:nvGraphicFramePr>
        <xdr:cNvPr id="9" name="Chart 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11206</xdr:colOff>
      <xdr:row>0</xdr:row>
      <xdr:rowOff>0</xdr:rowOff>
    </xdr:from>
    <xdr:to>
      <xdr:col>5</xdr:col>
      <xdr:colOff>0</xdr:colOff>
      <xdr:row>12</xdr:row>
      <xdr:rowOff>8592</xdr:rowOff>
    </xdr:to>
    <xdr:pic>
      <xdr:nvPicPr>
        <xdr:cNvPr id="10" name="irc_mi" descr="http://www.leiedal.be/sites/leiedal/files/styles/carrousel-banner/public/media/torkonjestraat_2.jpg?itok=0dtXlp1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206" y="0"/>
          <a:ext cx="15121638" cy="3723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420781</xdr:colOff>
      <xdr:row>0</xdr:row>
      <xdr:rowOff>194610</xdr:rowOff>
    </xdr:from>
    <xdr:to>
      <xdr:col>2</xdr:col>
      <xdr:colOff>3633881</xdr:colOff>
      <xdr:row>7</xdr:row>
      <xdr:rowOff>189567</xdr:rowOff>
    </xdr:to>
    <xdr:sp macro="" textlink="">
      <xdr:nvSpPr>
        <xdr:cNvPr id="11" name="TextBox 10"/>
        <xdr:cNvSpPr txBox="1"/>
      </xdr:nvSpPr>
      <xdr:spPr>
        <a:xfrm>
          <a:off x="622487" y="194610"/>
          <a:ext cx="5980953" cy="15637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4400" b="1">
              <a:solidFill>
                <a:schemeClr val="bg1"/>
              </a:solidFill>
            </a:rPr>
            <a:t>Afwegingsinstrument</a:t>
          </a:r>
        </a:p>
      </xdr:txBody>
    </xdr:sp>
    <xdr:clientData/>
  </xdr:twoCellAnchor>
  <xdr:twoCellAnchor>
    <xdr:from>
      <xdr:col>4</xdr:col>
      <xdr:colOff>2061482</xdr:colOff>
      <xdr:row>6</xdr:row>
      <xdr:rowOff>292412</xdr:rowOff>
    </xdr:from>
    <xdr:to>
      <xdr:col>4</xdr:col>
      <xdr:colOff>3954236</xdr:colOff>
      <xdr:row>12</xdr:row>
      <xdr:rowOff>39121</xdr:rowOff>
    </xdr:to>
    <xdr:grpSp>
      <xdr:nvGrpSpPr>
        <xdr:cNvPr id="28" name="Group 27"/>
        <xdr:cNvGrpSpPr/>
      </xdr:nvGrpSpPr>
      <xdr:grpSpPr>
        <a:xfrm>
          <a:off x="13181920" y="2149787"/>
          <a:ext cx="1892754" cy="1604084"/>
          <a:chOff x="571340" y="10640786"/>
          <a:chExt cx="2109107" cy="1251857"/>
        </a:xfrm>
      </xdr:grpSpPr>
      <xdr:sp macro="" textlink="">
        <xdr:nvSpPr>
          <xdr:cNvPr id="29" name="Rectangle 28"/>
          <xdr:cNvSpPr/>
        </xdr:nvSpPr>
        <xdr:spPr>
          <a:xfrm>
            <a:off x="571340" y="10640786"/>
            <a:ext cx="2109107" cy="12518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pic>
        <xdr:nvPicPr>
          <xdr:cNvPr id="30" name="Picture 29" descr="F:\A\10\41 - HUISSTIJL\LOGO andere\logos Vlaanderen\logo Agentschap Ondernemen\logo AO+met steun+via pact 2020 (2).jpg"/>
          <xdr:cNvPicPr>
            <a:picLocks noChangeAspect="1" noChangeArrowheads="1"/>
          </xdr:cNvPicPr>
        </xdr:nvPicPr>
        <xdr:blipFill rotWithShape="1">
          <a:blip xmlns:r="http://schemas.openxmlformats.org/officeDocument/2006/relationships" r:embed="rId7" cstate="print">
            <a:clrChange>
              <a:clrFrom>
                <a:srgbClr val="FFFFFF"/>
              </a:clrFrom>
              <a:clrTo>
                <a:srgbClr val="FFFFFF">
                  <a:alpha val="0"/>
                </a:srgbClr>
              </a:clrTo>
            </a:clrChange>
            <a:extLst>
              <a:ext uri="{28A0092B-C50C-407E-A947-70E740481C1C}">
                <a14:useLocalDpi xmlns:a14="http://schemas.microsoft.com/office/drawing/2010/main" val="0"/>
              </a:ext>
            </a:extLst>
          </a:blip>
          <a:srcRect l="42995"/>
          <a:stretch/>
        </xdr:blipFill>
        <xdr:spPr bwMode="auto">
          <a:xfrm>
            <a:off x="625929" y="11377287"/>
            <a:ext cx="2032000" cy="47087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 name="Picture 30" descr="F:\A\10\41 - HUISSTIJL\LOGO andere\logos Vlaanderen\logo Agentschap Ondernemen\logo AO+met steun+via pact 2020 (2).jpg"/>
          <xdr:cNvPicPr>
            <a:picLocks noChangeAspect="1" noChangeArrowheads="1"/>
          </xdr:cNvPicPr>
        </xdr:nvPicPr>
        <xdr:blipFill rotWithShape="1">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r="58549"/>
          <a:stretch/>
        </xdr:blipFill>
        <xdr:spPr bwMode="auto">
          <a:xfrm>
            <a:off x="598713" y="10649482"/>
            <a:ext cx="2016125" cy="64250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4</xdr:col>
      <xdr:colOff>476348</xdr:colOff>
      <xdr:row>6</xdr:row>
      <xdr:rowOff>297657</xdr:rowOff>
    </xdr:from>
    <xdr:to>
      <xdr:col>4</xdr:col>
      <xdr:colOff>2058762</xdr:colOff>
      <xdr:row>12</xdr:row>
      <xdr:rowOff>39122</xdr:rowOff>
    </xdr:to>
    <xdr:pic>
      <xdr:nvPicPr>
        <xdr:cNvPr id="32" name="Picture 31" descr="http://www.leiedal.be/sites/leiedal/files/styles/halve_pagina_240/public/media/leiedal_-_huisstijl_bijbel8_1.jpg?itok=fls9PEFu"/>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29583" t="11666" r="32083" b="10000"/>
        <a:stretch/>
      </xdr:blipFill>
      <xdr:spPr bwMode="auto">
        <a:xfrm>
          <a:off x="11596786" y="2155032"/>
          <a:ext cx="1582414" cy="1598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1309686</xdr:colOff>
      <xdr:row>30</xdr:row>
      <xdr:rowOff>345281</xdr:rowOff>
    </xdr:from>
    <xdr:to>
      <xdr:col>4</xdr:col>
      <xdr:colOff>2605686</xdr:colOff>
      <xdr:row>31</xdr:row>
      <xdr:rowOff>216693</xdr:rowOff>
    </xdr:to>
    <xdr:sp macro="[0]!Button42_Click" textlink="">
      <xdr:nvSpPr>
        <xdr:cNvPr id="36" name="TextBox 35"/>
        <xdr:cNvSpPr txBox="1"/>
      </xdr:nvSpPr>
      <xdr:spPr>
        <a:xfrm>
          <a:off x="12430124" y="9655969"/>
          <a:ext cx="1296000" cy="371474"/>
        </a:xfrm>
        <a:prstGeom prst="rect">
          <a:avLst/>
        </a:prstGeom>
        <a:solidFill>
          <a:schemeClr val="bg1"/>
        </a:solidFill>
        <a:ln w="9525" cmpd="sng">
          <a:solidFill>
            <a:schemeClr val="lt1">
              <a:shade val="50000"/>
            </a:schemeClr>
          </a:solidFill>
        </a:ln>
        <a:effectLst>
          <a:innerShdw blurRad="63500" dist="50800" dir="2700000">
            <a:prstClr val="black">
              <a:alpha val="50000"/>
            </a:prstClr>
          </a:inn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Reset Weging</a:t>
          </a:r>
        </a:p>
      </xdr:txBody>
    </xdr:sp>
    <xdr:clientData/>
  </xdr:twoCellAnchor>
  <xdr:twoCellAnchor>
    <xdr:from>
      <xdr:col>4</xdr:col>
      <xdr:colOff>2607466</xdr:colOff>
      <xdr:row>30</xdr:row>
      <xdr:rowOff>345281</xdr:rowOff>
    </xdr:from>
    <xdr:to>
      <xdr:col>4</xdr:col>
      <xdr:colOff>3903466</xdr:colOff>
      <xdr:row>31</xdr:row>
      <xdr:rowOff>216693</xdr:rowOff>
    </xdr:to>
    <xdr:sp macro="[0]!Button45_Click" textlink="">
      <xdr:nvSpPr>
        <xdr:cNvPr id="37" name="TextBox 36"/>
        <xdr:cNvSpPr txBox="1"/>
      </xdr:nvSpPr>
      <xdr:spPr>
        <a:xfrm>
          <a:off x="13727904" y="9655969"/>
          <a:ext cx="1296000" cy="371474"/>
        </a:xfrm>
        <a:prstGeom prst="rect">
          <a:avLst/>
        </a:prstGeom>
        <a:solidFill>
          <a:srgbClr val="FF0000"/>
        </a:solidFill>
        <a:ln w="9525" cmpd="sng">
          <a:solidFill>
            <a:schemeClr val="lt1">
              <a:shade val="50000"/>
            </a:schemeClr>
          </a:solidFill>
        </a:ln>
        <a:effectLst>
          <a:innerShdw blurRad="63500" dist="50800" dir="2700000">
            <a:prstClr val="black">
              <a:alpha val="50000"/>
            </a:prstClr>
          </a:inn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Reset Antwoorden</a:t>
          </a:r>
        </a:p>
      </xdr:txBody>
    </xdr:sp>
    <xdr:clientData/>
  </xdr:twoCellAnchor>
  <xdr:twoCellAnchor>
    <xdr:from>
      <xdr:col>4</xdr:col>
      <xdr:colOff>1309686</xdr:colOff>
      <xdr:row>97</xdr:row>
      <xdr:rowOff>35719</xdr:rowOff>
    </xdr:from>
    <xdr:to>
      <xdr:col>4</xdr:col>
      <xdr:colOff>2605686</xdr:colOff>
      <xdr:row>98</xdr:row>
      <xdr:rowOff>97630</xdr:rowOff>
    </xdr:to>
    <xdr:sp macro="[0]!Button42_Click" textlink="">
      <xdr:nvSpPr>
        <xdr:cNvPr id="41" name="TextBox 40"/>
        <xdr:cNvSpPr txBox="1"/>
      </xdr:nvSpPr>
      <xdr:spPr>
        <a:xfrm>
          <a:off x="12430124" y="31039594"/>
          <a:ext cx="1296000" cy="371474"/>
        </a:xfrm>
        <a:prstGeom prst="rect">
          <a:avLst/>
        </a:prstGeom>
        <a:solidFill>
          <a:schemeClr val="bg1"/>
        </a:solidFill>
        <a:ln w="9525" cmpd="sng">
          <a:solidFill>
            <a:schemeClr val="lt1">
              <a:shade val="50000"/>
            </a:schemeClr>
          </a:solidFill>
        </a:ln>
        <a:effectLst>
          <a:innerShdw blurRad="63500" dist="50800" dir="2700000">
            <a:prstClr val="black">
              <a:alpha val="50000"/>
            </a:prstClr>
          </a:inn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Reset Weging</a:t>
          </a:r>
        </a:p>
      </xdr:txBody>
    </xdr:sp>
    <xdr:clientData/>
  </xdr:twoCellAnchor>
  <xdr:twoCellAnchor>
    <xdr:from>
      <xdr:col>4</xdr:col>
      <xdr:colOff>2607466</xdr:colOff>
      <xdr:row>97</xdr:row>
      <xdr:rowOff>35719</xdr:rowOff>
    </xdr:from>
    <xdr:to>
      <xdr:col>4</xdr:col>
      <xdr:colOff>3903466</xdr:colOff>
      <xdr:row>98</xdr:row>
      <xdr:rowOff>97630</xdr:rowOff>
    </xdr:to>
    <xdr:sp macro="[0]!Button45_Click" textlink="">
      <xdr:nvSpPr>
        <xdr:cNvPr id="42" name="TextBox 41"/>
        <xdr:cNvSpPr txBox="1"/>
      </xdr:nvSpPr>
      <xdr:spPr>
        <a:xfrm>
          <a:off x="13727904" y="31039594"/>
          <a:ext cx="1296000" cy="371474"/>
        </a:xfrm>
        <a:prstGeom prst="rect">
          <a:avLst/>
        </a:prstGeom>
        <a:solidFill>
          <a:srgbClr val="FF0000"/>
        </a:solidFill>
        <a:ln w="9525" cmpd="sng">
          <a:solidFill>
            <a:schemeClr val="lt1">
              <a:shade val="50000"/>
            </a:schemeClr>
          </a:solidFill>
        </a:ln>
        <a:effectLst>
          <a:innerShdw blurRad="63500" dist="50800" dir="2700000">
            <a:prstClr val="black">
              <a:alpha val="50000"/>
            </a:prstClr>
          </a:inn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Reset Antwoorden</a:t>
          </a:r>
        </a:p>
      </xdr:txBody>
    </xdr:sp>
    <xdr:clientData/>
  </xdr:twoCellAnchor>
  <xdr:twoCellAnchor>
    <xdr:from>
      <xdr:col>1</xdr:col>
      <xdr:colOff>1404938</xdr:colOff>
      <xdr:row>3</xdr:row>
      <xdr:rowOff>59530</xdr:rowOff>
    </xdr:from>
    <xdr:to>
      <xdr:col>4</xdr:col>
      <xdr:colOff>294169</xdr:colOff>
      <xdr:row>5</xdr:row>
      <xdr:rowOff>240505</xdr:rowOff>
    </xdr:to>
    <xdr:sp macro="" textlink="">
      <xdr:nvSpPr>
        <xdr:cNvPr id="43" name="TextBox 42"/>
        <xdr:cNvSpPr txBox="1"/>
      </xdr:nvSpPr>
      <xdr:spPr>
        <a:xfrm>
          <a:off x="1607344" y="988218"/>
          <a:ext cx="9807263"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4000" b="1" i="1">
              <a:solidFill>
                <a:schemeClr val="bg1"/>
              </a:solidFill>
            </a:rPr>
            <a:t>input</a:t>
          </a:r>
        </a:p>
      </xdr:txBody>
    </xdr:sp>
    <xdr:clientData/>
  </xdr:twoCellAnchor>
  <xdr:twoCellAnchor>
    <xdr:from>
      <xdr:col>3</xdr:col>
      <xdr:colOff>1285874</xdr:colOff>
      <xdr:row>97</xdr:row>
      <xdr:rowOff>35719</xdr:rowOff>
    </xdr:from>
    <xdr:to>
      <xdr:col>4</xdr:col>
      <xdr:colOff>1224561</xdr:colOff>
      <xdr:row>98</xdr:row>
      <xdr:rowOff>97630</xdr:rowOff>
    </xdr:to>
    <xdr:sp macro="" textlink="">
      <xdr:nvSpPr>
        <xdr:cNvPr id="44" name="TextBox 43">
          <a:hlinkClick xmlns:r="http://schemas.openxmlformats.org/officeDocument/2006/relationships" r:id="rId10"/>
        </xdr:cNvPr>
        <xdr:cNvSpPr txBox="1"/>
      </xdr:nvSpPr>
      <xdr:spPr>
        <a:xfrm>
          <a:off x="11048999" y="31039594"/>
          <a:ext cx="1296000" cy="371474"/>
        </a:xfrm>
        <a:prstGeom prst="rect">
          <a:avLst/>
        </a:prstGeom>
        <a:solidFill>
          <a:schemeClr val="bg2">
            <a:lumMod val="75000"/>
          </a:schemeClr>
        </a:solidFill>
        <a:ln w="9525" cmpd="sng">
          <a:solidFill>
            <a:schemeClr val="lt1">
              <a:shade val="50000"/>
            </a:schemeClr>
          </a:solidFill>
        </a:ln>
        <a:effectLst>
          <a:innerShdw blurRad="63500" dist="50800" dir="2700000">
            <a:prstClr val="black">
              <a:alpha val="50000"/>
            </a:prstClr>
          </a:inn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Resultaten</a:t>
          </a:r>
        </a:p>
      </xdr:txBody>
    </xdr:sp>
    <xdr:clientData/>
  </xdr:twoCellAnchor>
  <xdr:twoCellAnchor>
    <xdr:from>
      <xdr:col>4</xdr:col>
      <xdr:colOff>2607466</xdr:colOff>
      <xdr:row>14</xdr:row>
      <xdr:rowOff>190500</xdr:rowOff>
    </xdr:from>
    <xdr:to>
      <xdr:col>4</xdr:col>
      <xdr:colOff>3903466</xdr:colOff>
      <xdr:row>15</xdr:row>
      <xdr:rowOff>157162</xdr:rowOff>
    </xdr:to>
    <xdr:sp macro="[0]!Reset_basisgegevens_Click" textlink="">
      <xdr:nvSpPr>
        <xdr:cNvPr id="46" name="TextBox 45"/>
        <xdr:cNvSpPr txBox="1"/>
      </xdr:nvSpPr>
      <xdr:spPr>
        <a:xfrm>
          <a:off x="13727904" y="4262438"/>
          <a:ext cx="1296000" cy="371474"/>
        </a:xfrm>
        <a:prstGeom prst="rect">
          <a:avLst/>
        </a:prstGeom>
        <a:solidFill>
          <a:srgbClr val="FF0000"/>
        </a:solidFill>
        <a:ln w="9525" cmpd="sng">
          <a:solidFill>
            <a:schemeClr val="lt1">
              <a:shade val="50000"/>
            </a:schemeClr>
          </a:solidFill>
        </a:ln>
        <a:effectLst>
          <a:innerShdw blurRad="63500" dist="50800" dir="2700000">
            <a:prstClr val="black">
              <a:alpha val="50000"/>
            </a:prstClr>
          </a:inn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Reset basisgeg.</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336177</xdr:colOff>
      <xdr:row>3</xdr:row>
      <xdr:rowOff>369796</xdr:rowOff>
    </xdr:from>
    <xdr:to>
      <xdr:col>23</xdr:col>
      <xdr:colOff>89648</xdr:colOff>
      <xdr:row>16</xdr:row>
      <xdr:rowOff>205391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324971</xdr:colOff>
      <xdr:row>19</xdr:row>
      <xdr:rowOff>201707</xdr:rowOff>
    </xdr:from>
    <xdr:to>
      <xdr:col>23</xdr:col>
      <xdr:colOff>78442</xdr:colOff>
      <xdr:row>31</xdr:row>
      <xdr:rowOff>160568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420221</xdr:colOff>
      <xdr:row>32</xdr:row>
      <xdr:rowOff>201707</xdr:rowOff>
    </xdr:from>
    <xdr:to>
      <xdr:col>23</xdr:col>
      <xdr:colOff>173692</xdr:colOff>
      <xdr:row>45</xdr:row>
      <xdr:rowOff>41506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563096</xdr:colOff>
      <xdr:row>45</xdr:row>
      <xdr:rowOff>106458</xdr:rowOff>
    </xdr:from>
    <xdr:to>
      <xdr:col>23</xdr:col>
      <xdr:colOff>316567</xdr:colOff>
      <xdr:row>57</xdr:row>
      <xdr:rowOff>255819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63033</xdr:colOff>
      <xdr:row>58</xdr:row>
      <xdr:rowOff>201707</xdr:rowOff>
    </xdr:from>
    <xdr:to>
      <xdr:col>23</xdr:col>
      <xdr:colOff>435629</xdr:colOff>
      <xdr:row>71</xdr:row>
      <xdr:rowOff>232006</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19050</xdr:colOff>
          <xdr:row>31</xdr:row>
          <xdr:rowOff>295275</xdr:rowOff>
        </xdr:from>
        <xdr:to>
          <xdr:col>34</xdr:col>
          <xdr:colOff>38100</xdr:colOff>
          <xdr:row>33</xdr:row>
          <xdr:rowOff>57150</xdr:rowOff>
        </xdr:to>
        <xdr:sp macro="" textlink="">
          <xdr:nvSpPr>
            <xdr:cNvPr id="17412" name="Button 4" hidden="1">
              <a:extLst>
                <a:ext uri="{63B3BB69-23CF-44E3-9099-C40C66FF867C}">
                  <a14:compatExt spid="_x0000_s1741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nl-BE" sz="1100" b="0" i="0" u="none" strike="noStrike" baseline="0">
                  <a:solidFill>
                    <a:srgbClr val="000000"/>
                  </a:solidFill>
                  <a:latin typeface="Calibri"/>
                </a:rPr>
                <a:t>Reset weging</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34</xdr:col>
          <xdr:colOff>200025</xdr:colOff>
          <xdr:row>31</xdr:row>
          <xdr:rowOff>295275</xdr:rowOff>
        </xdr:from>
        <xdr:to>
          <xdr:col>36</xdr:col>
          <xdr:colOff>219075</xdr:colOff>
          <xdr:row>33</xdr:row>
          <xdr:rowOff>57150</xdr:rowOff>
        </xdr:to>
        <xdr:sp macro="" textlink="">
          <xdr:nvSpPr>
            <xdr:cNvPr id="17413" name="Button 5" hidden="1">
              <a:extLst>
                <a:ext uri="{63B3BB69-23CF-44E3-9099-C40C66FF867C}">
                  <a14:compatExt spid="_x0000_s1741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nl-BE" sz="1100" b="0" i="0" u="none" strike="noStrike" baseline="0">
                  <a:solidFill>
                    <a:srgbClr val="000000"/>
                  </a:solidFill>
                  <a:latin typeface="Calibri"/>
                </a:rPr>
                <a:t>Reset antwoorden</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2</xdr:col>
      <xdr:colOff>790016</xdr:colOff>
      <xdr:row>3</xdr:row>
      <xdr:rowOff>77823</xdr:rowOff>
    </xdr:from>
    <xdr:to>
      <xdr:col>2</xdr:col>
      <xdr:colOff>3148855</xdr:colOff>
      <xdr:row>7</xdr:row>
      <xdr:rowOff>89647</xdr:rowOff>
    </xdr:to>
    <xdr:graphicFrame macro="">
      <xdr:nvGraphicFramePr>
        <xdr:cNvPr id="3" name="Chart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25401</xdr:colOff>
      <xdr:row>0</xdr:row>
      <xdr:rowOff>4762</xdr:rowOff>
    </xdr:from>
    <xdr:to>
      <xdr:col>10</xdr:col>
      <xdr:colOff>111126</xdr:colOff>
      <xdr:row>11</xdr:row>
      <xdr:rowOff>101460</xdr:rowOff>
    </xdr:to>
    <xdr:pic>
      <xdr:nvPicPr>
        <xdr:cNvPr id="12" name="irc_mi" descr="http://www.leiedal.be/sites/leiedal/files/styles/carrousel-banner/public/media/torkonjestraat_2.jpg?itok=0dtXlp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1" y="4762"/>
          <a:ext cx="12706350" cy="3668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130269</xdr:colOff>
      <xdr:row>23</xdr:row>
      <xdr:rowOff>158562</xdr:rowOff>
    </xdr:from>
    <xdr:to>
      <xdr:col>2</xdr:col>
      <xdr:colOff>33900</xdr:colOff>
      <xdr:row>32</xdr:row>
      <xdr:rowOff>392210</xdr:rowOff>
    </xdr:to>
    <xdr:graphicFrame macro="">
      <xdr:nvGraphicFramePr>
        <xdr:cNvPr id="7"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127467</xdr:colOff>
      <xdr:row>23</xdr:row>
      <xdr:rowOff>158562</xdr:rowOff>
    </xdr:from>
    <xdr:to>
      <xdr:col>4</xdr:col>
      <xdr:colOff>31098</xdr:colOff>
      <xdr:row>32</xdr:row>
      <xdr:rowOff>392210</xdr:rowOff>
    </xdr:to>
    <xdr:graphicFrame macro="">
      <xdr:nvGraphicFramePr>
        <xdr:cNvPr id="8" name="Chart 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124665</xdr:colOff>
      <xdr:row>23</xdr:row>
      <xdr:rowOff>158562</xdr:rowOff>
    </xdr:from>
    <xdr:to>
      <xdr:col>6</xdr:col>
      <xdr:colOff>28296</xdr:colOff>
      <xdr:row>32</xdr:row>
      <xdr:rowOff>392210</xdr:rowOff>
    </xdr:to>
    <xdr:graphicFrame macro="">
      <xdr:nvGraphicFramePr>
        <xdr:cNvPr id="9" name="Chart 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121863</xdr:colOff>
      <xdr:row>23</xdr:row>
      <xdr:rowOff>158562</xdr:rowOff>
    </xdr:from>
    <xdr:to>
      <xdr:col>8</xdr:col>
      <xdr:colOff>25494</xdr:colOff>
      <xdr:row>32</xdr:row>
      <xdr:rowOff>392210</xdr:rowOff>
    </xdr:to>
    <xdr:graphicFrame macro="">
      <xdr:nvGraphicFramePr>
        <xdr:cNvPr id="10" name="Chart 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119062</xdr:colOff>
      <xdr:row>23</xdr:row>
      <xdr:rowOff>158562</xdr:rowOff>
    </xdr:from>
    <xdr:to>
      <xdr:col>10</xdr:col>
      <xdr:colOff>22693</xdr:colOff>
      <xdr:row>32</xdr:row>
      <xdr:rowOff>392210</xdr:rowOff>
    </xdr:to>
    <xdr:graphicFrame macro="">
      <xdr:nvGraphicFramePr>
        <xdr:cNvPr id="11" name="Chart 10"/>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573901</xdr:colOff>
      <xdr:row>5</xdr:row>
      <xdr:rowOff>128105</xdr:rowOff>
    </xdr:from>
    <xdr:to>
      <xdr:col>10</xdr:col>
      <xdr:colOff>83024</xdr:colOff>
      <xdr:row>11</xdr:row>
      <xdr:rowOff>36739</xdr:rowOff>
    </xdr:to>
    <xdr:grpSp>
      <xdr:nvGrpSpPr>
        <xdr:cNvPr id="13" name="Group 12"/>
        <xdr:cNvGrpSpPr/>
      </xdr:nvGrpSpPr>
      <xdr:grpSpPr>
        <a:xfrm>
          <a:off x="10849695" y="2021899"/>
          <a:ext cx="1895976" cy="1567105"/>
          <a:chOff x="571340" y="10640786"/>
          <a:chExt cx="2109107" cy="1251857"/>
        </a:xfrm>
      </xdr:grpSpPr>
      <xdr:sp macro="" textlink="">
        <xdr:nvSpPr>
          <xdr:cNvPr id="14" name="Rectangle 13"/>
          <xdr:cNvSpPr/>
        </xdr:nvSpPr>
        <xdr:spPr>
          <a:xfrm>
            <a:off x="571340" y="10640786"/>
            <a:ext cx="2109107" cy="12518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pic>
        <xdr:nvPicPr>
          <xdr:cNvPr id="15" name="Picture 14" descr="F:\A\10\41 - HUISSTIJL\LOGO andere\logos Vlaanderen\logo Agentschap Ondernemen\logo AO+met steun+via pact 2020 (2).jpg"/>
          <xdr:cNvPicPr>
            <a:picLocks noChangeAspect="1" noChangeArrowheads="1"/>
          </xdr:cNvPicPr>
        </xdr:nvPicPr>
        <xdr:blipFill rotWithShape="1">
          <a:blip xmlns:r="http://schemas.openxmlformats.org/officeDocument/2006/relationships" r:embed="rId7" cstate="print">
            <a:clrChange>
              <a:clrFrom>
                <a:srgbClr val="FFFFFF"/>
              </a:clrFrom>
              <a:clrTo>
                <a:srgbClr val="FFFFFF">
                  <a:alpha val="0"/>
                </a:srgbClr>
              </a:clrTo>
            </a:clrChange>
            <a:extLst>
              <a:ext uri="{28A0092B-C50C-407E-A947-70E740481C1C}">
                <a14:useLocalDpi xmlns:a14="http://schemas.microsoft.com/office/drawing/2010/main" val="0"/>
              </a:ext>
            </a:extLst>
          </a:blip>
          <a:srcRect l="42995"/>
          <a:stretch/>
        </xdr:blipFill>
        <xdr:spPr bwMode="auto">
          <a:xfrm>
            <a:off x="625929" y="11377287"/>
            <a:ext cx="2032000" cy="47087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Picture 15" descr="F:\A\10\41 - HUISSTIJL\LOGO andere\logos Vlaanderen\logo Agentschap Ondernemen\logo AO+met steun+via pact 2020 (2).jpg"/>
          <xdr:cNvPicPr>
            <a:picLocks noChangeAspect="1" noChangeArrowheads="1"/>
          </xdr:cNvPicPr>
        </xdr:nvPicPr>
        <xdr:blipFill rotWithShape="1">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r="58549"/>
          <a:stretch/>
        </xdr:blipFill>
        <xdr:spPr bwMode="auto">
          <a:xfrm>
            <a:off x="598713" y="10649482"/>
            <a:ext cx="2016125" cy="64250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7</xdr:col>
      <xdr:colOff>1517655</xdr:colOff>
      <xdr:row>5</xdr:row>
      <xdr:rowOff>133350</xdr:rowOff>
    </xdr:from>
    <xdr:to>
      <xdr:col>9</xdr:col>
      <xdr:colOff>561656</xdr:colOff>
      <xdr:row>11</xdr:row>
      <xdr:rowOff>36740</xdr:rowOff>
    </xdr:to>
    <xdr:pic>
      <xdr:nvPicPr>
        <xdr:cNvPr id="17" name="Picture 16" descr="http://www.leiedal.be/sites/leiedal/files/styles/halve_pagina_240/public/media/leiedal_-_huisstijl_bijbel8_1.jpg?itok=fls9PEFu"/>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29583" t="11666" r="32083" b="10000"/>
        <a:stretch/>
      </xdr:blipFill>
      <xdr:spPr bwMode="auto">
        <a:xfrm>
          <a:off x="9271005" y="2076450"/>
          <a:ext cx="1577651" cy="1598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190500</xdr:colOff>
      <xdr:row>0</xdr:row>
      <xdr:rowOff>76200</xdr:rowOff>
    </xdr:from>
    <xdr:to>
      <xdr:col>5</xdr:col>
      <xdr:colOff>1098550</xdr:colOff>
      <xdr:row>5</xdr:row>
      <xdr:rowOff>294995</xdr:rowOff>
    </xdr:to>
    <xdr:sp macro="" textlink="">
      <xdr:nvSpPr>
        <xdr:cNvPr id="18" name="TextBox 17"/>
        <xdr:cNvSpPr txBox="1"/>
      </xdr:nvSpPr>
      <xdr:spPr>
        <a:xfrm>
          <a:off x="342900" y="76200"/>
          <a:ext cx="5975350" cy="2161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4400" b="1">
              <a:solidFill>
                <a:schemeClr val="bg1"/>
              </a:solidFill>
            </a:rPr>
            <a:t>Afwegingsinstrument</a:t>
          </a:r>
        </a:p>
      </xdr:txBody>
    </xdr:sp>
    <xdr:clientData/>
  </xdr:twoCellAnchor>
  <xdr:twoCellAnchor>
    <xdr:from>
      <xdr:col>1</xdr:col>
      <xdr:colOff>1200150</xdr:colOff>
      <xdr:row>2</xdr:row>
      <xdr:rowOff>209550</xdr:rowOff>
    </xdr:from>
    <xdr:to>
      <xdr:col>9</xdr:col>
      <xdr:colOff>872813</xdr:colOff>
      <xdr:row>4</xdr:row>
      <xdr:rowOff>133350</xdr:rowOff>
    </xdr:to>
    <xdr:sp macro="" textlink="">
      <xdr:nvSpPr>
        <xdr:cNvPr id="19" name="TextBox 18"/>
        <xdr:cNvSpPr txBox="1"/>
      </xdr:nvSpPr>
      <xdr:spPr>
        <a:xfrm>
          <a:off x="1352550" y="838200"/>
          <a:ext cx="9807263"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4000" b="1" i="1">
              <a:solidFill>
                <a:schemeClr val="bg1"/>
              </a:solidFill>
            </a:rPr>
            <a:t>Resultaten</a:t>
          </a:r>
        </a:p>
      </xdr:txBody>
    </xdr:sp>
    <xdr:clientData/>
  </xdr:twoCellAnchor>
  <xdr:twoCellAnchor>
    <xdr:from>
      <xdr:col>9</xdr:col>
      <xdr:colOff>1109382</xdr:colOff>
      <xdr:row>36</xdr:row>
      <xdr:rowOff>89644</xdr:rowOff>
    </xdr:from>
    <xdr:to>
      <xdr:col>10</xdr:col>
      <xdr:colOff>18529</xdr:colOff>
      <xdr:row>38</xdr:row>
      <xdr:rowOff>80118</xdr:rowOff>
    </xdr:to>
    <xdr:sp macro="" textlink="">
      <xdr:nvSpPr>
        <xdr:cNvPr id="20" name="TextBox 19">
          <a:hlinkClick xmlns:r="http://schemas.openxmlformats.org/officeDocument/2006/relationships" r:id="rId10"/>
        </xdr:cNvPr>
        <xdr:cNvSpPr txBox="1"/>
      </xdr:nvSpPr>
      <xdr:spPr>
        <a:xfrm>
          <a:off x="11385176" y="9020732"/>
          <a:ext cx="1296000" cy="371474"/>
        </a:xfrm>
        <a:prstGeom prst="rect">
          <a:avLst/>
        </a:prstGeom>
        <a:solidFill>
          <a:schemeClr val="bg2">
            <a:lumMod val="75000"/>
          </a:schemeClr>
        </a:solidFill>
        <a:ln w="9525" cmpd="sng">
          <a:solidFill>
            <a:schemeClr val="lt1">
              <a:shade val="50000"/>
            </a:schemeClr>
          </a:solidFill>
        </a:ln>
        <a:effectLst>
          <a:innerShdw blurRad="63500" dist="50800" dir="2700000">
            <a:prstClr val="black">
              <a:alpha val="50000"/>
            </a:prstClr>
          </a:inn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Naar Input</a:t>
          </a:r>
        </a:p>
      </xdr:txBody>
    </xdr:sp>
    <xdr:clientData/>
  </xdr:twoCellAnchor>
</xdr:wsDr>
</file>

<file path=xl/tables/table1.xml><?xml version="1.0" encoding="utf-8"?>
<table xmlns="http://schemas.openxmlformats.org/spreadsheetml/2006/main" id="8" name="_R02" displayName="_R02" ref="A6:A10" totalsRowShown="0" headerRowDxfId="48">
  <autoFilter ref="A6:A10"/>
  <tableColumns count="1">
    <tableColumn id="1" name="R02 - bestemming"/>
  </tableColumns>
  <tableStyleInfo name="TableStyleMedium2" showFirstColumn="0" showLastColumn="0" showRowStripes="1" showColumnStripes="0"/>
</table>
</file>

<file path=xl/tables/table10.xml><?xml version="1.0" encoding="utf-8"?>
<table xmlns="http://schemas.openxmlformats.org/spreadsheetml/2006/main" id="18" name="_R11" displayName="_R11" ref="A67:A72" totalsRowShown="0" headerRowDxfId="39">
  <autoFilter ref="A67:A72"/>
  <tableColumns count="1">
    <tableColumn id="1" name="R11 - inrichtingsplannen"/>
  </tableColumns>
  <tableStyleInfo name="TableStyleMedium2" showFirstColumn="0" showLastColumn="0" showRowStripes="1" showColumnStripes="0"/>
</table>
</file>

<file path=xl/tables/table11.xml><?xml version="1.0" encoding="utf-8"?>
<table xmlns="http://schemas.openxmlformats.org/spreadsheetml/2006/main" id="19" name="_R12" displayName="_R12" ref="A73:A77" totalsRowShown="0" headerRowDxfId="38">
  <autoFilter ref="A73:A77"/>
  <tableColumns count="1">
    <tableColumn id="1" name="R12 - opslag"/>
  </tableColumns>
  <tableStyleInfo name="TableStyleMedium2" showFirstColumn="0" showLastColumn="0" showRowStripes="1" showColumnStripes="0"/>
</table>
</file>

<file path=xl/tables/table12.xml><?xml version="1.0" encoding="utf-8"?>
<table xmlns="http://schemas.openxmlformats.org/spreadsheetml/2006/main" id="20" name="_S02" displayName="_S02" ref="A91:A95" totalsRowShown="0" headerRowDxfId="37">
  <autoFilter ref="A91:A95"/>
  <tableColumns count="1">
    <tableColumn id="1" name="S02 - publieksfunctie"/>
  </tableColumns>
  <tableStyleInfo name="TableStyleMedium2" showFirstColumn="0" showLastColumn="0" showRowStripes="1" showColumnStripes="0"/>
</table>
</file>

<file path=xl/tables/table13.xml><?xml version="1.0" encoding="utf-8"?>
<table xmlns="http://schemas.openxmlformats.org/spreadsheetml/2006/main" id="21" name="_S01" displayName="_S01" ref="A85:A90" totalsRowShown="0" headerRowDxfId="36">
  <autoFilter ref="A85:A90"/>
  <tableColumns count="1">
    <tableColumn id="1" name="S01 - uitstraling"/>
  </tableColumns>
  <tableStyleInfo name="TableStyleMedium2" showFirstColumn="0" showLastColumn="0" showRowStripes="1" showColumnStripes="0"/>
</table>
</file>

<file path=xl/tables/table14.xml><?xml version="1.0" encoding="utf-8"?>
<table xmlns="http://schemas.openxmlformats.org/spreadsheetml/2006/main" id="22" name="_E01" displayName="_E01" ref="A107:A113" totalsRowShown="0" headerRowDxfId="35">
  <autoFilter ref="A107:A113"/>
  <tableColumns count="1">
    <tableColumn id="1" name="E01 - sector"/>
  </tableColumns>
  <tableStyleInfo name="TableStyleMedium2" showFirstColumn="0" showLastColumn="0" showRowStripes="1" showColumnStripes="0"/>
</table>
</file>

<file path=xl/tables/table15.xml><?xml version="1.0" encoding="utf-8"?>
<table xmlns="http://schemas.openxmlformats.org/spreadsheetml/2006/main" id="23" name="_E02" displayName="_E02" ref="A114:A117" totalsRowShown="0" headerRowDxfId="34">
  <autoFilter ref="A114:A117"/>
  <tableColumns count="1">
    <tableColumn id="1" name="E02 - doelgroep"/>
  </tableColumns>
  <tableStyleInfo name="TableStyleMedium2" showFirstColumn="0" showLastColumn="0" showRowStripes="1" showColumnStripes="0"/>
</table>
</file>

<file path=xl/tables/table16.xml><?xml version="1.0" encoding="utf-8"?>
<table xmlns="http://schemas.openxmlformats.org/spreadsheetml/2006/main" id="26" name="_E04_E05" displayName="_E04_E05" ref="A122:A128" totalsRowShown="0" headerRowDxfId="33">
  <autoFilter ref="A122:A128"/>
  <tableColumns count="1">
    <tableColumn id="1" name="E04/E05 - afhankelijkheid klanten en leveranciers"/>
  </tableColumns>
  <tableStyleInfo name="TableStyleMedium2" showFirstColumn="0" showLastColumn="0" showRowStripes="1" showColumnStripes="0"/>
</table>
</file>

<file path=xl/tables/table17.xml><?xml version="1.0" encoding="utf-8"?>
<table xmlns="http://schemas.openxmlformats.org/spreadsheetml/2006/main" id="27" name="_E06" displayName="_E06" ref="A129:A133" totalsRowShown="0" headerRowDxfId="32">
  <autoFilter ref="A129:A133"/>
  <tableColumns count="1">
    <tableColumn id="1" name="E06 - geplande investeringen"/>
  </tableColumns>
  <tableStyleInfo name="TableStyleMedium2" showFirstColumn="0" showLastColumn="0" showRowStripes="1" showColumnStripes="0"/>
</table>
</file>

<file path=xl/tables/table18.xml><?xml version="1.0" encoding="utf-8"?>
<table xmlns="http://schemas.openxmlformats.org/spreadsheetml/2006/main" id="28" name="_E07" displayName="_E07" ref="A134:A138" totalsRowShown="0" headerRowDxfId="31">
  <autoFilter ref="A134:A138"/>
  <tableColumns count="1">
    <tableColumn id="1" name="E07 - huidige vestiging"/>
  </tableColumns>
  <tableStyleInfo name="TableStyleMedium2" showFirstColumn="0" showLastColumn="0" showRowStripes="1" showColumnStripes="0"/>
</table>
</file>

<file path=xl/tables/table19.xml><?xml version="1.0" encoding="utf-8"?>
<table xmlns="http://schemas.openxmlformats.org/spreadsheetml/2006/main" id="29" name="_E08" displayName="_E08" ref="A139:A143" totalsRowShown="0" headerRowDxfId="30">
  <autoFilter ref="A139:A143"/>
  <tableColumns count="1">
    <tableColumn id="1" name="E08 - tewerkstelling"/>
  </tableColumns>
  <tableStyleInfo name="TableStyleMedium2" showFirstColumn="0" showLastColumn="0" showRowStripes="1" showColumnStripes="0"/>
</table>
</file>

<file path=xl/tables/table2.xml><?xml version="1.0" encoding="utf-8"?>
<table xmlns="http://schemas.openxmlformats.org/spreadsheetml/2006/main" id="9" name="_R03" displayName="_R03" ref="A11:A14" totalsRowShown="0" headerRowDxfId="47">
  <autoFilter ref="A11:A14"/>
  <tableColumns count="1">
    <tableColumn id="1" name="R03 - stad of gemeente"/>
  </tableColumns>
  <tableStyleInfo name="TableStyleMedium2" showFirstColumn="0" showLastColumn="0" showRowStripes="1" showColumnStripes="0"/>
</table>
</file>

<file path=xl/tables/table20.xml><?xml version="1.0" encoding="utf-8"?>
<table xmlns="http://schemas.openxmlformats.org/spreadsheetml/2006/main" id="30" name="_E09" displayName="_E09" ref="A144:A151" totalsRowShown="0" headerRowDxfId="29">
  <autoFilter ref="A144:A151"/>
  <tableColumns count="1">
    <tableColumn id="1" name="E09 - groeimarge"/>
  </tableColumns>
  <tableStyleInfo name="TableStyleMedium2" showFirstColumn="0" showLastColumn="0" showRowStripes="1" showColumnStripes="0"/>
</table>
</file>

<file path=xl/tables/table21.xml><?xml version="1.0" encoding="utf-8"?>
<table xmlns="http://schemas.openxmlformats.org/spreadsheetml/2006/main" id="31" name="_E10" displayName="_E10" ref="A152:A157" totalsRowShown="0" headerRowDxfId="28">
  <autoFilter ref="A152:A157"/>
  <tableColumns count="1">
    <tableColumn id="1" name="E10 - belastingen"/>
  </tableColumns>
  <tableStyleInfo name="TableStyleMedium2" showFirstColumn="0" showLastColumn="0" showRowStripes="1" showColumnStripes="0"/>
</table>
</file>

<file path=xl/tables/table22.xml><?xml version="1.0" encoding="utf-8"?>
<table xmlns="http://schemas.openxmlformats.org/spreadsheetml/2006/main" id="33" name="_E11" displayName="_E11" ref="A158:A163" totalsRowShown="0" headerRowDxfId="27">
  <autoFilter ref="A158:A163"/>
  <tableColumns count="1">
    <tableColumn id="1" name="E11 - gemeentelijke investeringen"/>
  </tableColumns>
  <tableStyleInfo name="TableStyleMedium2" showFirstColumn="0" showLastColumn="0" showRowStripes="1" showColumnStripes="0"/>
</table>
</file>

<file path=xl/tables/table23.xml><?xml version="1.0" encoding="utf-8"?>
<table xmlns="http://schemas.openxmlformats.org/spreadsheetml/2006/main" id="34" name="_E12" displayName="_E12" ref="A164:A170" totalsRowShown="0" headerRowDxfId="26">
  <autoFilter ref="A164:A170"/>
  <tableColumns count="1">
    <tableColumn id="1" name="E12 - slijtage"/>
  </tableColumns>
  <tableStyleInfo name="TableStyleMedium2" showFirstColumn="0" showLastColumn="0" showRowStripes="1" showColumnStripes="0"/>
</table>
</file>

<file path=xl/tables/table24.xml><?xml version="1.0" encoding="utf-8"?>
<table xmlns="http://schemas.openxmlformats.org/spreadsheetml/2006/main" id="35" name="_L01" displayName="_L01" ref="A172:A178" totalsRowShown="0" headerRowDxfId="25">
  <autoFilter ref="A172:A178"/>
  <tableColumns count="1">
    <tableColumn id="1" name="L01 - milieuvergunning"/>
  </tableColumns>
  <tableStyleInfo name="TableStyleMedium2" showFirstColumn="0" showLastColumn="0" showRowStripes="1" showColumnStripes="0"/>
</table>
</file>

<file path=xl/tables/table25.xml><?xml version="1.0" encoding="utf-8"?>
<table xmlns="http://schemas.openxmlformats.org/spreadsheetml/2006/main" id="36" name="_L03" displayName="_L03" ref="A184:A189" totalsRowShown="0" headerRowDxfId="24">
  <autoFilter ref="A184:A189"/>
  <tableColumns count="1">
    <tableColumn id="1" name="L03 - luchtverontreiniging"/>
  </tableColumns>
  <tableStyleInfo name="TableStyleMedium2" showFirstColumn="0" showLastColumn="0" showRowStripes="1" showColumnStripes="0"/>
</table>
</file>

<file path=xl/tables/table26.xml><?xml version="1.0" encoding="utf-8"?>
<table xmlns="http://schemas.openxmlformats.org/spreadsheetml/2006/main" id="37" name="_L04" displayName="_L04" ref="A190:A195" totalsRowShown="0" headerRowDxfId="23">
  <autoFilter ref="A190:A195"/>
  <tableColumns count="1">
    <tableColumn id="1" name="L04 - stofhinder"/>
  </tableColumns>
  <tableStyleInfo name="TableStyleMedium2" showFirstColumn="0" showLastColumn="0" showRowStripes="1" showColumnStripes="0"/>
</table>
</file>

<file path=xl/tables/table27.xml><?xml version="1.0" encoding="utf-8"?>
<table xmlns="http://schemas.openxmlformats.org/spreadsheetml/2006/main" id="38" name="_L05" displayName="_L05" ref="A196:A201" totalsRowShown="0" headerRowDxfId="22">
  <autoFilter ref="A196:A201"/>
  <tableColumns count="1">
    <tableColumn id="1" name="L05 - geurhinder"/>
  </tableColumns>
  <tableStyleInfo name="TableStyleMedium2" showFirstColumn="0" showLastColumn="0" showRowStripes="1" showColumnStripes="0"/>
</table>
</file>

<file path=xl/tables/table28.xml><?xml version="1.0" encoding="utf-8"?>
<table xmlns="http://schemas.openxmlformats.org/spreadsheetml/2006/main" id="39" name="_L06" displayName="_L06" ref="A202:A207" totalsRowShown="0" headerRowDxfId="21">
  <autoFilter ref="A202:A207"/>
  <tableColumns count="1">
    <tableColumn id="1" name="L05 - lichthinder"/>
  </tableColumns>
  <tableStyleInfo name="TableStyleMedium2" showFirstColumn="0" showLastColumn="0" showRowStripes="1" showColumnStripes="0"/>
</table>
</file>

<file path=xl/tables/table29.xml><?xml version="1.0" encoding="utf-8"?>
<table xmlns="http://schemas.openxmlformats.org/spreadsheetml/2006/main" id="40" name="_L07" displayName="_L07" ref="A208:A213" totalsRowShown="0" headerRowDxfId="20">
  <autoFilter ref="A208:A213"/>
  <tableColumns count="1">
    <tableColumn id="1" name="L07 - geluisoverlast"/>
  </tableColumns>
  <tableStyleInfo name="TableStyleMedium2" showFirstColumn="0" showLastColumn="0" showRowStripes="1" showColumnStripes="0"/>
</table>
</file>

<file path=xl/tables/table3.xml><?xml version="1.0" encoding="utf-8"?>
<table xmlns="http://schemas.openxmlformats.org/spreadsheetml/2006/main" id="10" name="_R04a" displayName="_R04a" ref="A15:A20" totalsRowShown="0" headerRowDxfId="46">
  <autoFilter ref="A15:A20"/>
  <tableColumns count="1">
    <tableColumn id="1" name="R04a - type buurt in stad"/>
  </tableColumns>
  <tableStyleInfo name="TableStyleMedium2" showFirstColumn="0" showLastColumn="0" showRowStripes="1" showColumnStripes="0"/>
</table>
</file>

<file path=xl/tables/table30.xml><?xml version="1.0" encoding="utf-8"?>
<table xmlns="http://schemas.openxmlformats.org/spreadsheetml/2006/main" id="41" name="_L08" displayName="_L08" ref="A214:A219" totalsRowShown="0" headerRowDxfId="19">
  <autoFilter ref="A214:A219"/>
  <tableColumns count="1">
    <tableColumn id="1" name="L08 - trillingen"/>
  </tableColumns>
  <tableStyleInfo name="TableStyleMedium2" showFirstColumn="0" showLastColumn="0" showRowStripes="1" showColumnStripes="0"/>
</table>
</file>

<file path=xl/tables/table31.xml><?xml version="1.0" encoding="utf-8"?>
<table xmlns="http://schemas.openxmlformats.org/spreadsheetml/2006/main" id="43" name="_M01" displayName="_M01" ref="A225:A231" totalsRowShown="0" headerRowDxfId="18">
  <autoFilter ref="A225:A231"/>
  <tableColumns count="1">
    <tableColumn id="1" name="M01 - wegennet"/>
  </tableColumns>
  <tableStyleInfo name="TableStyleMedium2" showFirstColumn="0" showLastColumn="0" showRowStripes="1" showColumnStripes="0"/>
</table>
</file>

<file path=xl/tables/table32.xml><?xml version="1.0" encoding="utf-8"?>
<table xmlns="http://schemas.openxmlformats.org/spreadsheetml/2006/main" id="44" name="_M02" displayName="_M02" ref="A232:A237" totalsRowShown="0" headerRowDxfId="17">
  <autoFilter ref="A232:A237"/>
  <tableColumns count="1">
    <tableColumn id="1" name="M02 - ontsluitingstraject"/>
  </tableColumns>
  <tableStyleInfo name="TableStyleMedium2" showFirstColumn="0" showLastColumn="0" showRowStripes="1" showColumnStripes="0"/>
</table>
</file>

<file path=xl/tables/table33.xml><?xml version="1.0" encoding="utf-8"?>
<table xmlns="http://schemas.openxmlformats.org/spreadsheetml/2006/main" id="45" name="_M03" displayName="_M03" ref="A238:A243" totalsRowShown="0" headerRowDxfId="16">
  <autoFilter ref="A238:A243"/>
  <tableColumns count="1">
    <tableColumn id="1" name="M03 - vrachtverkeer"/>
  </tableColumns>
  <tableStyleInfo name="TableStyleMedium2" showFirstColumn="0" showLastColumn="0" showRowStripes="1" showColumnStripes="0"/>
</table>
</file>

<file path=xl/tables/table34.xml><?xml version="1.0" encoding="utf-8"?>
<table xmlns="http://schemas.openxmlformats.org/spreadsheetml/2006/main" id="46" name="_M08" displayName="_M08" ref="A256:A262" totalsRowShown="0" headerRowDxfId="15">
  <autoFilter ref="A256:A262"/>
  <tableColumns count="1">
    <tableColumn id="1" name="M08 - waar laden en lossen"/>
  </tableColumns>
  <tableStyleInfo name="TableStyleMedium2" showFirstColumn="0" showLastColumn="0" showRowStripes="1" showColumnStripes="0"/>
</table>
</file>

<file path=xl/tables/table35.xml><?xml version="1.0" encoding="utf-8"?>
<table xmlns="http://schemas.openxmlformats.org/spreadsheetml/2006/main" id="47" name="_M04_M05_M06" displayName="_M04_M05_M06" ref="A244:A250" totalsRowShown="0" headerRowDxfId="14">
  <autoFilter ref="A244:A250"/>
  <tableColumns count="1">
    <tableColumn id="1" name="M04/M05/M06 - aantal vrachtbewegingen"/>
  </tableColumns>
  <tableStyleInfo name="TableStyleMedium2" showFirstColumn="0" showLastColumn="0" showRowStripes="1" showColumnStripes="0"/>
</table>
</file>

<file path=xl/tables/table36.xml><?xml version="1.0" encoding="utf-8"?>
<table xmlns="http://schemas.openxmlformats.org/spreadsheetml/2006/main" id="48" name="_M07" displayName="_M07" ref="A251:A255" totalsRowShown="0" headerRowDxfId="13">
  <autoFilter ref="A251:A255"/>
  <tableColumns count="1">
    <tableColumn id="1" name="M07 - concentratie"/>
  </tableColumns>
  <tableStyleInfo name="TableStyleMedium2" showFirstColumn="0" showLastColumn="0" showRowStripes="1" showColumnStripes="0"/>
</table>
</file>

<file path=xl/tables/table37.xml><?xml version="1.0" encoding="utf-8"?>
<table xmlns="http://schemas.openxmlformats.org/spreadsheetml/2006/main" id="49" name="_M09" displayName="_M09" ref="A263:A269" totalsRowShown="0" headerRowDxfId="12">
  <autoFilter ref="A263:A269"/>
  <tableColumns count="1">
    <tableColumn id="1" name="M09 - wanneer laden en lossen"/>
  </tableColumns>
  <tableStyleInfo name="TableStyleMedium2" showFirstColumn="0" showLastColumn="0" showRowStripes="1" showColumnStripes="0"/>
</table>
</file>

<file path=xl/tables/table38.xml><?xml version="1.0" encoding="utf-8"?>
<table xmlns="http://schemas.openxmlformats.org/spreadsheetml/2006/main" id="50" name="_M10" displayName="_M10" ref="A270:A274" totalsRowShown="0" headerRowDxfId="11">
  <autoFilter ref="A270:A274"/>
  <tableColumns count="1">
    <tableColumn id="1" name="M10 - parkeren"/>
  </tableColumns>
  <tableStyleInfo name="TableStyleMedium2" showFirstColumn="0" showLastColumn="0" showRowStripes="1" showColumnStripes="0"/>
</table>
</file>

<file path=xl/tables/table39.xml><?xml version="1.0" encoding="utf-8"?>
<table xmlns="http://schemas.openxmlformats.org/spreadsheetml/2006/main" id="51" name="_M11" displayName="_M11" ref="A275:A279" totalsRowShown="0" headerRowDxfId="10">
  <autoFilter ref="A275:A279"/>
  <tableColumns count="1">
    <tableColumn id="1" name="M11 - shifts"/>
  </tableColumns>
  <tableStyleInfo name="TableStyleMedium2" showFirstColumn="0" showLastColumn="0" showRowStripes="1" showColumnStripes="0"/>
</table>
</file>

<file path=xl/tables/table4.xml><?xml version="1.0" encoding="utf-8"?>
<table xmlns="http://schemas.openxmlformats.org/spreadsheetml/2006/main" id="11" name="_R04b" displayName="_R04b" ref="A21:A25" totalsRowShown="0" headerRowDxfId="45">
  <autoFilter ref="A21:A25"/>
  <tableColumns count="1">
    <tableColumn id="1" name="R04b - type buurt in gemeente"/>
  </tableColumns>
  <tableStyleInfo name="TableStyleMedium2" showFirstColumn="0" showLastColumn="0" showRowStripes="1" showColumnStripes="0"/>
</table>
</file>

<file path=xl/tables/table40.xml><?xml version="1.0" encoding="utf-8"?>
<table xmlns="http://schemas.openxmlformats.org/spreadsheetml/2006/main" id="52" name="_M12" displayName="_M12" ref="A280:A285" totalsRowShown="0" headerRowDxfId="9">
  <autoFilter ref="A280:A285"/>
  <tableColumns count="1">
    <tableColumn id="1" name="M12 - aantal bezoekers"/>
  </tableColumns>
  <tableStyleInfo name="TableStyleMedium2" showFirstColumn="0" showLastColumn="0" showRowStripes="1" showColumnStripes="0"/>
</table>
</file>

<file path=xl/tables/table41.xml><?xml version="1.0" encoding="utf-8"?>
<table xmlns="http://schemas.openxmlformats.org/spreadsheetml/2006/main" id="1" name="_S03" displayName="_S03" ref="A96:A101" totalsRowShown="0" headerRowDxfId="8">
  <autoFilter ref="A96:A101"/>
  <tableColumns count="1">
    <tableColumn id="1" name="S03 - collectief gebruik"/>
  </tableColumns>
  <tableStyleInfo name="TableStyleMedium2" showFirstColumn="0" showLastColumn="0" showRowStripes="1" showColumnStripes="0"/>
</table>
</file>

<file path=xl/tables/table42.xml><?xml version="1.0" encoding="utf-8"?>
<table xmlns="http://schemas.openxmlformats.org/spreadsheetml/2006/main" id="2" name="belang" displayName="belang" ref="A287:A291" totalsRowShown="0" headerRowDxfId="7">
  <autoFilter ref="A287:A291"/>
  <tableColumns count="1">
    <tableColumn id="1" name="belang"/>
  </tableColumns>
  <tableStyleInfo name="TableStyleMedium2" showFirstColumn="0" showLastColumn="0" showRowStripes="1" showColumnStripes="0"/>
</table>
</file>

<file path=xl/tables/table43.xml><?xml version="1.0" encoding="utf-8"?>
<table xmlns="http://schemas.openxmlformats.org/spreadsheetml/2006/main" id="63" name="_R01" displayName="_R01" ref="A1:A5" totalsRowShown="0" headerRowDxfId="6">
  <autoFilter ref="A1:A5"/>
  <tableColumns count="1">
    <tableColumn id="1" name="R01 - kwestsbare functies"/>
  </tableColumns>
  <tableStyleInfo name="TableStyleMedium2" showFirstColumn="0" showLastColumn="0" showRowStripes="1" showColumnStripes="0"/>
</table>
</file>

<file path=xl/tables/table44.xml><?xml version="1.0" encoding="utf-8"?>
<table xmlns="http://schemas.openxmlformats.org/spreadsheetml/2006/main" id="64" name="_R08" displayName="_R08" ref="A48:A54" totalsRowShown="0" headerRowDxfId="5">
  <autoFilter ref="A48:A54"/>
  <tableColumns count="1">
    <tableColumn id="1" name="R08 - staat van de site"/>
  </tableColumns>
  <tableStyleInfo name="TableStyleMedium2" showFirstColumn="0" showLastColumn="0" showRowStripes="1" showColumnStripes="0"/>
</table>
</file>

<file path=xl/tables/table45.xml><?xml version="1.0" encoding="utf-8"?>
<table xmlns="http://schemas.openxmlformats.org/spreadsheetml/2006/main" id="66" name="_R13" displayName="_R13" ref="A78:A83" totalsRowShown="0" headerRowDxfId="4">
  <autoFilter ref="A78:A83"/>
  <tableColumns count="1">
    <tableColumn id="1" name="R13 - behoud erfgoed"/>
  </tableColumns>
  <tableStyleInfo name="TableStyleMedium2" showFirstColumn="0" showLastColumn="0" showRowStripes="1" showColumnStripes="0"/>
</table>
</file>

<file path=xl/tables/table46.xml><?xml version="1.0" encoding="utf-8"?>
<table xmlns="http://schemas.openxmlformats.org/spreadsheetml/2006/main" id="67" name="_S04" displayName="_S04" ref="A102:A105" totalsRowShown="0" headerRowDxfId="3">
  <autoFilter ref="A102:A105"/>
  <tableColumns count="1">
    <tableColumn id="1" name="S04 - bewoning op de site"/>
  </tableColumns>
  <tableStyleInfo name="TableStyleMedium2" showFirstColumn="0" showLastColumn="0" showRowStripes="1" showColumnStripes="0"/>
</table>
</file>

<file path=xl/tables/table47.xml><?xml version="1.0" encoding="utf-8"?>
<table xmlns="http://schemas.openxmlformats.org/spreadsheetml/2006/main" id="68" name="_E03" displayName="_E03" ref="A118:A121" totalsRowShown="0" headerRowDxfId="2">
  <autoFilter ref="A118:A121"/>
  <tableColumns count="1">
    <tableColumn id="1" name="E03 - cluster"/>
  </tableColumns>
  <tableStyleInfo name="TableStyleMedium2" showFirstColumn="0" showLastColumn="0" showRowStripes="1" showColumnStripes="0"/>
</table>
</file>

<file path=xl/tables/table48.xml><?xml version="1.0" encoding="utf-8"?>
<table xmlns="http://schemas.openxmlformats.org/spreadsheetml/2006/main" id="69" name="_L02" displayName="_L02" ref="A179:A183" totalsRowShown="0" headerRowDxfId="1">
  <autoFilter ref="A179:A183"/>
  <tableColumns count="1">
    <tableColumn id="1" name="L02 - gevaarlijke stoffen"/>
  </tableColumns>
  <tableStyleInfo name="TableStyleMedium2" showFirstColumn="0" showLastColumn="0" showRowStripes="1" showColumnStripes="0"/>
</table>
</file>

<file path=xl/tables/table49.xml><?xml version="1.0" encoding="utf-8"?>
<table xmlns="http://schemas.openxmlformats.org/spreadsheetml/2006/main" id="70" name="_L09" displayName="_L09" ref="A220:A223" totalsRowShown="0" headerRowDxfId="0">
  <autoFilter ref="A220:A223"/>
  <tableColumns count="1">
    <tableColumn id="1" name="L09 - verharding"/>
  </tableColumns>
  <tableStyleInfo name="TableStyleMedium2" showFirstColumn="0" showLastColumn="0" showRowStripes="1" showColumnStripes="0"/>
</table>
</file>

<file path=xl/tables/table5.xml><?xml version="1.0" encoding="utf-8"?>
<table xmlns="http://schemas.openxmlformats.org/spreadsheetml/2006/main" id="13" name="_R05" displayName="_R05" ref="A26:A34" totalsRowShown="0" headerRowDxfId="44">
  <autoFilter ref="A26:A34"/>
  <tableColumns count="1">
    <tableColumn id="1" name="R05 - oppervlakte"/>
  </tableColumns>
  <tableStyleInfo name="TableStyleMedium2" showFirstColumn="0" showLastColumn="0" showRowStripes="1" showColumnStripes="0"/>
</table>
</file>

<file path=xl/tables/table6.xml><?xml version="1.0" encoding="utf-8"?>
<table xmlns="http://schemas.openxmlformats.org/spreadsheetml/2006/main" id="14" name="_R06" displayName="_R06" ref="A35:A42" totalsRowShown="0" headerRowDxfId="43">
  <autoFilter ref="A35:A42"/>
  <tableColumns count="1">
    <tableColumn id="1" name="R06 - bebouwingsgraad"/>
  </tableColumns>
  <tableStyleInfo name="TableStyleMedium2" showFirstColumn="0" showLastColumn="0" showRowStripes="1" showColumnStripes="0"/>
</table>
</file>

<file path=xl/tables/table7.xml><?xml version="1.0" encoding="utf-8"?>
<table xmlns="http://schemas.openxmlformats.org/spreadsheetml/2006/main" id="15" name="_R09" displayName="_R09" ref="A55:A60" totalsRowShown="0" headerRowDxfId="42">
  <autoFilter ref="A55:A60"/>
  <tableColumns count="1">
    <tableColumn id="1" name="R09 - buffering"/>
  </tableColumns>
  <tableStyleInfo name="TableStyleMedium2" showFirstColumn="0" showLastColumn="0" showRowStripes="1" showColumnStripes="0"/>
</table>
</file>

<file path=xl/tables/table8.xml><?xml version="1.0" encoding="utf-8"?>
<table xmlns="http://schemas.openxmlformats.org/spreadsheetml/2006/main" id="16" name="_R07" displayName="_R07" ref="A43:A47" totalsRowShown="0" headerRowDxfId="41">
  <autoFilter ref="A43:A47"/>
  <tableColumns count="1">
    <tableColumn id="1" name="R07 - aanwezigheid erfgoed"/>
  </tableColumns>
  <tableStyleInfo name="TableStyleMedium2" showFirstColumn="0" showLastColumn="0" showRowStripes="1" showColumnStripes="0"/>
</table>
</file>

<file path=xl/tables/table9.xml><?xml version="1.0" encoding="utf-8"?>
<table xmlns="http://schemas.openxmlformats.org/spreadsheetml/2006/main" id="17" name="_R10" displayName="_R10" ref="A61:A66" totalsRowShown="0" headerRowDxfId="40">
  <autoFilter ref="A61:A66"/>
  <tableColumns count="1">
    <tableColumn id="1" name="R10 - visuele impact"/>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7.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50" Type="http://schemas.openxmlformats.org/officeDocument/2006/relationships/table" Target="../tables/table49.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49" Type="http://schemas.openxmlformats.org/officeDocument/2006/relationships/table" Target="../tables/table48.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 Id="rId1" Type="http://schemas.openxmlformats.org/officeDocument/2006/relationships/printerSettings" Target="../printerSettings/printerSettings6.bin"/><Relationship Id="rId6" Type="http://schemas.openxmlformats.org/officeDocument/2006/relationships/table" Target="../tables/table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tint="-0.249977111117893"/>
  </sheetPr>
  <dimension ref="A1:C119"/>
  <sheetViews>
    <sheetView showGridLines="0" zoomScale="90" zoomScaleNormal="90" workbookViewId="0">
      <selection activeCell="B11" sqref="B11"/>
    </sheetView>
  </sheetViews>
  <sheetFormatPr defaultRowHeight="21" customHeight="1" thickTop="1" thickBottom="1" x14ac:dyDescent="0.3"/>
  <cols>
    <col min="1" max="1" width="9.140625" style="20"/>
    <col min="2" max="2" width="90.28515625" style="19" customWidth="1"/>
    <col min="3" max="3" width="54.5703125" style="19" customWidth="1"/>
    <col min="4" max="5" width="26.140625" style="20" customWidth="1"/>
    <col min="6" max="6" width="35.140625" style="20" customWidth="1"/>
    <col min="7" max="16384" width="9.140625" style="20"/>
  </cols>
  <sheetData>
    <row r="1" spans="1:3" ht="21" customHeight="1" thickTop="1" thickBot="1" x14ac:dyDescent="0.3">
      <c r="A1" s="26"/>
      <c r="B1" s="23" t="s">
        <v>99</v>
      </c>
      <c r="C1" s="21"/>
    </row>
    <row r="2" spans="1:3" ht="21" customHeight="1" thickTop="1" thickBot="1" x14ac:dyDescent="0.3">
      <c r="A2" s="25"/>
      <c r="B2" s="23" t="s">
        <v>98</v>
      </c>
    </row>
    <row r="3" spans="1:3" ht="21" customHeight="1" thickTop="1" thickBot="1" x14ac:dyDescent="0.3">
      <c r="A3" s="27"/>
      <c r="B3" s="23" t="s">
        <v>101</v>
      </c>
    </row>
    <row r="4" spans="1:3" ht="21" customHeight="1" thickTop="1" thickBot="1" x14ac:dyDescent="0.3">
      <c r="A4" s="24"/>
      <c r="B4" s="23" t="s">
        <v>100</v>
      </c>
    </row>
    <row r="5" spans="1:3" ht="21" customHeight="1" thickTop="1" thickBot="1" x14ac:dyDescent="0.3">
      <c r="A5" s="19"/>
    </row>
    <row r="6" spans="1:3" ht="21" customHeight="1" thickTop="1" thickBot="1" x14ac:dyDescent="0.3">
      <c r="A6" s="20" t="s">
        <v>208</v>
      </c>
    </row>
    <row r="78" ht="21" customHeight="1" x14ac:dyDescent="0.25"/>
    <row r="79" ht="21" customHeight="1" x14ac:dyDescent="0.25"/>
    <row r="80" ht="21" customHeight="1" x14ac:dyDescent="0.25"/>
    <row r="81" ht="21" customHeight="1" x14ac:dyDescent="0.25"/>
    <row r="82" ht="21" customHeight="1" x14ac:dyDescent="0.25"/>
    <row r="83" ht="21" customHeight="1" x14ac:dyDescent="0.25"/>
    <row r="84" ht="21" customHeight="1" x14ac:dyDescent="0.25"/>
    <row r="85" ht="21" customHeight="1" x14ac:dyDescent="0.25"/>
    <row r="86" ht="21" customHeight="1" x14ac:dyDescent="0.25"/>
    <row r="87" ht="21" customHeight="1" x14ac:dyDescent="0.25"/>
    <row r="88" ht="21" customHeight="1" x14ac:dyDescent="0.25"/>
    <row r="89" ht="21" customHeight="1" x14ac:dyDescent="0.25"/>
    <row r="90" ht="21" customHeight="1" x14ac:dyDescent="0.25"/>
    <row r="91" ht="21" customHeight="1" x14ac:dyDescent="0.25"/>
    <row r="92" ht="21" customHeight="1" x14ac:dyDescent="0.25"/>
    <row r="93" ht="21" customHeight="1" x14ac:dyDescent="0.25"/>
    <row r="94" ht="21" customHeight="1" x14ac:dyDescent="0.25"/>
    <row r="95" ht="21" customHeight="1" x14ac:dyDescent="0.25"/>
    <row r="96" ht="21" customHeight="1" x14ac:dyDescent="0.25"/>
    <row r="97" ht="21" customHeight="1" x14ac:dyDescent="0.25"/>
    <row r="98" ht="21" customHeight="1" x14ac:dyDescent="0.25"/>
    <row r="99" ht="21" customHeight="1" x14ac:dyDescent="0.25"/>
    <row r="100" ht="21" customHeight="1" x14ac:dyDescent="0.25"/>
    <row r="101" ht="21" customHeight="1" x14ac:dyDescent="0.25"/>
    <row r="102" ht="21" customHeight="1" x14ac:dyDescent="0.25"/>
    <row r="103" ht="21" customHeight="1" x14ac:dyDescent="0.25"/>
    <row r="104" ht="21" customHeight="1" x14ac:dyDescent="0.25"/>
    <row r="105" ht="21" customHeight="1" x14ac:dyDescent="0.25"/>
    <row r="106" ht="21" customHeight="1" x14ac:dyDescent="0.25"/>
    <row r="107" ht="21" customHeight="1" x14ac:dyDescent="0.25"/>
    <row r="108" ht="21" customHeight="1" x14ac:dyDescent="0.25"/>
    <row r="109" ht="21" customHeight="1" x14ac:dyDescent="0.25"/>
    <row r="110" ht="21" customHeight="1" x14ac:dyDescent="0.25"/>
    <row r="111" ht="21" customHeight="1" x14ac:dyDescent="0.25"/>
    <row r="112" ht="21" customHeight="1" x14ac:dyDescent="0.25"/>
    <row r="113" ht="21" customHeight="1" x14ac:dyDescent="0.25"/>
    <row r="114" ht="21" customHeight="1" x14ac:dyDescent="0.25"/>
    <row r="115" ht="21" customHeight="1" x14ac:dyDescent="0.25"/>
    <row r="116" ht="21" customHeight="1" x14ac:dyDescent="0.25"/>
    <row r="117" ht="21" customHeight="1" x14ac:dyDescent="0.25"/>
    <row r="118" ht="21" customHeight="1" x14ac:dyDescent="0.25"/>
    <row r="119" ht="21" customHeight="1" x14ac:dyDescent="0.25"/>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K65"/>
  <sheetViews>
    <sheetView topLeftCell="C1" zoomScale="70" zoomScaleNormal="70" workbookViewId="0">
      <selection activeCell="J11" sqref="J11"/>
    </sheetView>
  </sheetViews>
  <sheetFormatPr defaultRowHeight="15" x14ac:dyDescent="0.25"/>
  <cols>
    <col min="1" max="1" width="81.7109375" customWidth="1"/>
    <col min="2" max="2" width="56.85546875" customWidth="1"/>
    <col min="3" max="3" width="3.28515625" style="12" customWidth="1"/>
    <col min="4" max="4" width="83.140625" customWidth="1"/>
    <col min="5" max="5" width="103.7109375" customWidth="1"/>
    <col min="6" max="7" width="26.140625" customWidth="1"/>
    <col min="8" max="8" width="35.140625" customWidth="1"/>
    <col min="9" max="9" width="11.5703125" customWidth="1"/>
  </cols>
  <sheetData>
    <row r="1" spans="1:11" x14ac:dyDescent="0.25">
      <c r="A1" s="6" t="s">
        <v>10</v>
      </c>
      <c r="B1" s="8">
        <f>SUM(C6:C42)/COUNT(C6:C42)</f>
        <v>2.75</v>
      </c>
      <c r="D1" s="7"/>
    </row>
    <row r="3" spans="1:11" x14ac:dyDescent="0.25">
      <c r="A3" s="1" t="s">
        <v>19</v>
      </c>
      <c r="B3" s="1"/>
      <c r="C3" s="9"/>
    </row>
    <row r="4" spans="1:11" x14ac:dyDescent="0.25">
      <c r="A4" s="1" t="s">
        <v>22</v>
      </c>
      <c r="B4" s="1"/>
      <c r="C4" s="9"/>
    </row>
    <row r="5" spans="1:11" ht="22.5" customHeight="1" x14ac:dyDescent="0.25">
      <c r="H5" s="14" t="s">
        <v>58</v>
      </c>
      <c r="I5" s="14"/>
      <c r="J5" s="14" t="s">
        <v>59</v>
      </c>
    </row>
    <row r="6" spans="1:11" x14ac:dyDescent="0.25">
      <c r="A6" s="4"/>
      <c r="B6" s="4"/>
      <c r="C6" s="10">
        <v>2</v>
      </c>
      <c r="D6" s="4"/>
      <c r="E6" s="1" t="s">
        <v>18</v>
      </c>
      <c r="H6" s="14" t="s">
        <v>60</v>
      </c>
      <c r="I6" s="14" t="s">
        <v>61</v>
      </c>
      <c r="J6" s="14" t="str">
        <f>A1</f>
        <v>Mobiliteitsprofiel</v>
      </c>
      <c r="K6" t="str">
        <f>A44</f>
        <v>Bereikbaarheidsprofiel</v>
      </c>
    </row>
    <row r="7" spans="1:11" x14ac:dyDescent="0.25">
      <c r="A7" s="4"/>
      <c r="B7" s="4"/>
      <c r="C7" s="10"/>
      <c r="D7" s="4"/>
      <c r="E7" s="1" t="s">
        <v>73</v>
      </c>
      <c r="H7" s="14">
        <v>0</v>
      </c>
      <c r="I7" s="14">
        <v>20</v>
      </c>
      <c r="J7" s="15">
        <f>B1/5</f>
        <v>0.55000000000000004</v>
      </c>
      <c r="K7" s="16">
        <f>B44/H12</f>
        <v>0.6</v>
      </c>
    </row>
    <row r="8" spans="1:11" x14ac:dyDescent="0.25">
      <c r="A8" s="4"/>
      <c r="B8" s="4"/>
      <c r="C8" s="10"/>
      <c r="D8" s="4"/>
      <c r="E8" s="1" t="s">
        <v>12</v>
      </c>
      <c r="H8" s="14">
        <v>1</v>
      </c>
      <c r="I8" s="14">
        <v>20</v>
      </c>
      <c r="J8" s="15">
        <v>0.01</v>
      </c>
      <c r="K8" s="17">
        <v>0.01</v>
      </c>
    </row>
    <row r="9" spans="1:11" x14ac:dyDescent="0.25">
      <c r="A9" s="4"/>
      <c r="B9" s="4"/>
      <c r="C9" s="10"/>
      <c r="D9" s="4"/>
      <c r="E9" s="1"/>
      <c r="H9" s="14">
        <v>2</v>
      </c>
      <c r="I9" s="14">
        <v>20</v>
      </c>
      <c r="J9" s="15">
        <f>J12-J8-J7</f>
        <v>0.43999999999999995</v>
      </c>
      <c r="K9" s="15">
        <f>K12-K8-K7</f>
        <v>0.39</v>
      </c>
    </row>
    <row r="10" spans="1:11" x14ac:dyDescent="0.25">
      <c r="H10" s="14">
        <v>3</v>
      </c>
      <c r="I10" s="14">
        <v>20</v>
      </c>
      <c r="J10" s="15"/>
      <c r="K10" s="17">
        <v>0</v>
      </c>
    </row>
    <row r="11" spans="1:11" x14ac:dyDescent="0.25">
      <c r="A11" s="4"/>
      <c r="B11" s="4"/>
      <c r="C11" s="10">
        <v>2</v>
      </c>
      <c r="D11" s="4"/>
      <c r="E11" s="1" t="s">
        <v>70</v>
      </c>
      <c r="H11" s="14">
        <v>4</v>
      </c>
      <c r="I11" s="14">
        <v>20</v>
      </c>
      <c r="J11" s="15"/>
      <c r="K11" s="17">
        <v>0</v>
      </c>
    </row>
    <row r="12" spans="1:11" x14ac:dyDescent="0.25">
      <c r="A12" s="4"/>
      <c r="B12" s="4"/>
      <c r="C12" s="10"/>
      <c r="D12" s="4"/>
      <c r="E12" s="1" t="s">
        <v>71</v>
      </c>
      <c r="H12" s="14">
        <v>5</v>
      </c>
      <c r="I12" s="14">
        <v>100</v>
      </c>
      <c r="J12" s="15">
        <v>1</v>
      </c>
      <c r="K12" s="17">
        <v>1</v>
      </c>
    </row>
    <row r="13" spans="1:11" x14ac:dyDescent="0.25">
      <c r="A13" s="4"/>
      <c r="B13" s="4"/>
      <c r="C13" s="10"/>
      <c r="D13" s="4"/>
      <c r="E13" s="1" t="s">
        <v>72</v>
      </c>
    </row>
    <row r="14" spans="1:11" x14ac:dyDescent="0.25">
      <c r="A14" s="4"/>
      <c r="B14" s="4"/>
      <c r="C14" s="10"/>
      <c r="D14" s="4"/>
    </row>
    <row r="16" spans="1:11" x14ac:dyDescent="0.25">
      <c r="A16" s="4"/>
      <c r="B16" s="4"/>
      <c r="C16" s="10">
        <v>3</v>
      </c>
      <c r="D16" s="4"/>
    </row>
    <row r="17" spans="1:5" x14ac:dyDescent="0.25">
      <c r="A17" s="18"/>
      <c r="B17" s="4"/>
      <c r="C17" s="10"/>
      <c r="D17" s="4"/>
    </row>
    <row r="18" spans="1:5" x14ac:dyDescent="0.25">
      <c r="A18" s="4"/>
      <c r="B18" s="4"/>
      <c r="C18" s="10"/>
      <c r="D18" s="4"/>
    </row>
    <row r="19" spans="1:5" x14ac:dyDescent="0.25">
      <c r="A19" s="4"/>
      <c r="B19" s="4"/>
      <c r="C19" s="10"/>
      <c r="D19" s="4"/>
    </row>
    <row r="21" spans="1:5" x14ac:dyDescent="0.25">
      <c r="A21" s="4" t="s">
        <v>17</v>
      </c>
      <c r="B21" s="4"/>
      <c r="C21" s="10">
        <v>4</v>
      </c>
      <c r="D21" s="4" t="s">
        <v>13</v>
      </c>
      <c r="E21" s="1" t="s">
        <v>44</v>
      </c>
    </row>
    <row r="22" spans="1:5" x14ac:dyDescent="0.25">
      <c r="A22" s="4"/>
      <c r="B22" s="4"/>
      <c r="C22" s="10"/>
      <c r="D22" s="4" t="s">
        <v>14</v>
      </c>
      <c r="E22" s="1" t="s">
        <v>45</v>
      </c>
    </row>
    <row r="23" spans="1:5" x14ac:dyDescent="0.25">
      <c r="A23" s="4"/>
      <c r="B23" s="4"/>
      <c r="C23" s="10"/>
      <c r="D23" s="4" t="s">
        <v>15</v>
      </c>
      <c r="E23" s="3" t="s">
        <v>46</v>
      </c>
    </row>
    <row r="24" spans="1:5" x14ac:dyDescent="0.25">
      <c r="A24" s="4"/>
      <c r="B24" s="4"/>
      <c r="C24" s="10"/>
      <c r="D24" s="4" t="s">
        <v>16</v>
      </c>
    </row>
    <row r="26" spans="1:5" x14ac:dyDescent="0.25">
      <c r="A26" s="5"/>
      <c r="B26" s="5"/>
      <c r="C26" s="11">
        <v>2</v>
      </c>
      <c r="D26" s="5"/>
    </row>
    <row r="27" spans="1:5" x14ac:dyDescent="0.25">
      <c r="A27" s="5"/>
      <c r="B27" s="5"/>
      <c r="C27" s="11"/>
      <c r="D27" s="5"/>
    </row>
    <row r="28" spans="1:5" x14ac:dyDescent="0.25">
      <c r="D28" s="2"/>
    </row>
    <row r="29" spans="1:5" x14ac:dyDescent="0.25">
      <c r="A29" s="5"/>
      <c r="B29" s="5"/>
      <c r="C29" s="11">
        <v>4</v>
      </c>
      <c r="D29" s="5"/>
      <c r="E29" s="1"/>
    </row>
    <row r="30" spans="1:5" x14ac:dyDescent="0.25">
      <c r="A30" s="4"/>
      <c r="B30" s="4"/>
      <c r="C30" s="10"/>
      <c r="D30" s="5"/>
      <c r="E30" s="1"/>
    </row>
    <row r="31" spans="1:5" x14ac:dyDescent="0.25">
      <c r="A31" s="4"/>
      <c r="B31" s="4"/>
      <c r="C31" s="10"/>
      <c r="D31" s="5"/>
      <c r="E31" s="1"/>
    </row>
    <row r="32" spans="1:5" x14ac:dyDescent="0.25">
      <c r="A32" s="4"/>
      <c r="B32" s="4"/>
      <c r="C32" s="10"/>
      <c r="D32" s="5"/>
    </row>
    <row r="33" spans="1:5" x14ac:dyDescent="0.25">
      <c r="A33" s="4"/>
      <c r="B33" s="4"/>
      <c r="C33" s="10"/>
      <c r="D33" s="5"/>
    </row>
    <row r="34" spans="1:5" x14ac:dyDescent="0.25">
      <c r="A34" s="4"/>
      <c r="B34" s="4"/>
      <c r="C34" s="10"/>
      <c r="D34" s="5"/>
    </row>
    <row r="36" spans="1:5" x14ac:dyDescent="0.25">
      <c r="A36" s="5" t="s">
        <v>23</v>
      </c>
      <c r="B36" s="5"/>
      <c r="C36" s="11">
        <v>1</v>
      </c>
      <c r="D36" s="5"/>
    </row>
    <row r="37" spans="1:5" x14ac:dyDescent="0.25">
      <c r="A37" s="5"/>
      <c r="B37" s="5"/>
      <c r="C37" s="11"/>
      <c r="D37" s="5"/>
    </row>
    <row r="38" spans="1:5" x14ac:dyDescent="0.25">
      <c r="A38" s="2"/>
      <c r="B38" s="2"/>
      <c r="C38" s="13"/>
      <c r="D38" s="2"/>
    </row>
    <row r="39" spans="1:5" x14ac:dyDescent="0.25">
      <c r="A39" s="5" t="s">
        <v>24</v>
      </c>
      <c r="B39" s="5"/>
      <c r="C39" s="11">
        <v>4</v>
      </c>
      <c r="D39" s="5"/>
    </row>
    <row r="40" spans="1:5" x14ac:dyDescent="0.25">
      <c r="A40" s="5"/>
      <c r="B40" s="5"/>
      <c r="C40" s="11"/>
      <c r="D40" s="5"/>
    </row>
    <row r="41" spans="1:5" x14ac:dyDescent="0.25">
      <c r="A41" s="5"/>
      <c r="B41" s="5"/>
      <c r="C41" s="11"/>
      <c r="D41" s="5"/>
    </row>
    <row r="42" spans="1:5" x14ac:dyDescent="0.25">
      <c r="A42" s="5"/>
      <c r="B42" s="5"/>
      <c r="C42" s="11"/>
      <c r="D42" s="5"/>
      <c r="E42" s="1" t="s">
        <v>25</v>
      </c>
    </row>
    <row r="44" spans="1:5" x14ac:dyDescent="0.25">
      <c r="A44" s="6" t="s">
        <v>11</v>
      </c>
      <c r="B44" s="8">
        <f>SUM(C46:C61)/COUNT(C46:C61)</f>
        <v>3</v>
      </c>
      <c r="C44" s="8"/>
      <c r="D44" s="7"/>
    </row>
    <row r="46" spans="1:5" x14ac:dyDescent="0.25">
      <c r="A46" s="4" t="s">
        <v>26</v>
      </c>
      <c r="B46" s="4"/>
      <c r="C46" s="10">
        <v>3</v>
      </c>
      <c r="D46" s="4"/>
      <c r="E46" s="1" t="s">
        <v>27</v>
      </c>
    </row>
    <row r="47" spans="1:5" x14ac:dyDescent="0.25">
      <c r="A47" s="4"/>
      <c r="B47" s="4"/>
      <c r="C47" s="10"/>
      <c r="D47" s="4"/>
      <c r="E47" s="1"/>
    </row>
    <row r="48" spans="1:5" x14ac:dyDescent="0.25">
      <c r="A48" s="4" t="s">
        <v>75</v>
      </c>
      <c r="B48" s="4"/>
      <c r="C48" s="10"/>
      <c r="D48" s="4"/>
      <c r="E48" s="1"/>
    </row>
    <row r="49" spans="1:5" x14ac:dyDescent="0.25">
      <c r="A49" s="4" t="s">
        <v>76</v>
      </c>
      <c r="B49" s="4"/>
      <c r="C49" s="10"/>
      <c r="D49" s="4"/>
      <c r="E49" s="1"/>
    </row>
    <row r="50" spans="1:5" x14ac:dyDescent="0.25">
      <c r="E50" s="1"/>
    </row>
    <row r="51" spans="1:5" x14ac:dyDescent="0.25">
      <c r="A51" s="4" t="s">
        <v>28</v>
      </c>
      <c r="B51" s="4"/>
      <c r="C51" s="10">
        <v>2</v>
      </c>
      <c r="D51" s="4" t="s">
        <v>29</v>
      </c>
      <c r="E51" s="1"/>
    </row>
    <row r="52" spans="1:5" x14ac:dyDescent="0.25">
      <c r="A52" s="4"/>
      <c r="B52" s="4"/>
      <c r="C52" s="10"/>
      <c r="D52" s="4" t="s">
        <v>30</v>
      </c>
      <c r="E52" s="1"/>
    </row>
    <row r="53" spans="1:5" x14ac:dyDescent="0.25">
      <c r="E53" s="1"/>
    </row>
    <row r="54" spans="1:5" x14ac:dyDescent="0.25">
      <c r="A54" s="4" t="s">
        <v>26</v>
      </c>
      <c r="B54" s="4"/>
      <c r="C54" s="10">
        <v>3</v>
      </c>
      <c r="D54" s="4" t="s">
        <v>32</v>
      </c>
      <c r="E54" s="1"/>
    </row>
    <row r="55" spans="1:5" x14ac:dyDescent="0.25">
      <c r="A55" s="4"/>
      <c r="B55" s="4"/>
      <c r="C55" s="10"/>
      <c r="D55" s="4" t="s">
        <v>33</v>
      </c>
      <c r="E55" s="1"/>
    </row>
    <row r="56" spans="1:5" x14ac:dyDescent="0.25">
      <c r="A56" s="4"/>
      <c r="B56" s="4"/>
      <c r="C56" s="10"/>
      <c r="D56" s="4" t="s">
        <v>31</v>
      </c>
      <c r="E56" s="1"/>
    </row>
    <row r="57" spans="1:5" x14ac:dyDescent="0.25">
      <c r="E57" s="1"/>
    </row>
    <row r="58" spans="1:5" x14ac:dyDescent="0.25">
      <c r="A58" s="4" t="s">
        <v>38</v>
      </c>
      <c r="B58" s="4"/>
      <c r="C58" s="10">
        <v>4</v>
      </c>
      <c r="D58" s="4" t="s">
        <v>34</v>
      </c>
      <c r="E58" s="1"/>
    </row>
    <row r="59" spans="1:5" x14ac:dyDescent="0.25">
      <c r="A59" s="4" t="s">
        <v>74</v>
      </c>
      <c r="B59" s="4"/>
      <c r="C59" s="10"/>
      <c r="D59" s="4" t="s">
        <v>35</v>
      </c>
      <c r="E59" s="1"/>
    </row>
    <row r="60" spans="1:5" x14ac:dyDescent="0.25">
      <c r="A60" s="4"/>
      <c r="B60" s="4"/>
      <c r="C60" s="10"/>
      <c r="D60" s="4" t="s">
        <v>36</v>
      </c>
      <c r="E60" s="1"/>
    </row>
    <row r="61" spans="1:5" x14ac:dyDescent="0.25">
      <c r="A61" s="4"/>
      <c r="B61" s="4"/>
      <c r="C61" s="10"/>
      <c r="D61" s="4" t="s">
        <v>37</v>
      </c>
      <c r="E61" s="1"/>
    </row>
    <row r="62" spans="1:5" x14ac:dyDescent="0.25">
      <c r="E62" s="1"/>
    </row>
    <row r="63" spans="1:5" x14ac:dyDescent="0.25">
      <c r="B63" t="s">
        <v>69</v>
      </c>
      <c r="D63" s="4" t="s">
        <v>66</v>
      </c>
    </row>
    <row r="64" spans="1:5" x14ac:dyDescent="0.25">
      <c r="D64" s="4" t="s">
        <v>67</v>
      </c>
    </row>
    <row r="65" spans="4:4" x14ac:dyDescent="0.25">
      <c r="D65" s="4" t="s">
        <v>68</v>
      </c>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Drop Down 2">
              <controlPr defaultSize="0" autoLine="0" autoPict="0">
                <anchor moveWithCells="1">
                  <from>
                    <xdr:col>1</xdr:col>
                    <xdr:colOff>9525</xdr:colOff>
                    <xdr:row>5</xdr:row>
                    <xdr:rowOff>104775</xdr:rowOff>
                  </from>
                  <to>
                    <xdr:col>1</xdr:col>
                    <xdr:colOff>3752850</xdr:colOff>
                    <xdr:row>6</xdr:row>
                    <xdr:rowOff>95250</xdr:rowOff>
                  </to>
                </anchor>
              </controlPr>
            </control>
          </mc:Choice>
        </mc:AlternateContent>
        <mc:AlternateContent xmlns:mc="http://schemas.openxmlformats.org/markup-compatibility/2006">
          <mc:Choice Requires="x14">
            <control shapeId="1027" r:id="rId5" name="Drop Down 3">
              <controlPr defaultSize="0" autoLine="0" autoPict="0">
                <anchor moveWithCells="1">
                  <from>
                    <xdr:col>1</xdr:col>
                    <xdr:colOff>0</xdr:colOff>
                    <xdr:row>9</xdr:row>
                    <xdr:rowOff>180975</xdr:rowOff>
                  </from>
                  <to>
                    <xdr:col>1</xdr:col>
                    <xdr:colOff>3743325</xdr:colOff>
                    <xdr:row>10</xdr:row>
                    <xdr:rowOff>171450</xdr:rowOff>
                  </to>
                </anchor>
              </controlPr>
            </control>
          </mc:Choice>
        </mc:AlternateContent>
        <mc:AlternateContent xmlns:mc="http://schemas.openxmlformats.org/markup-compatibility/2006">
          <mc:Choice Requires="x14">
            <control shapeId="1029" r:id="rId6" name="Drop Down 5">
              <controlPr defaultSize="0" autoLine="0" autoPict="0">
                <anchor moveWithCells="1">
                  <from>
                    <xdr:col>1</xdr:col>
                    <xdr:colOff>0</xdr:colOff>
                    <xdr:row>15</xdr:row>
                    <xdr:rowOff>0</xdr:rowOff>
                  </from>
                  <to>
                    <xdr:col>1</xdr:col>
                    <xdr:colOff>3743325</xdr:colOff>
                    <xdr:row>15</xdr:row>
                    <xdr:rowOff>180975</xdr:rowOff>
                  </to>
                </anchor>
              </controlPr>
            </control>
          </mc:Choice>
        </mc:AlternateContent>
        <mc:AlternateContent xmlns:mc="http://schemas.openxmlformats.org/markup-compatibility/2006">
          <mc:Choice Requires="x14">
            <control shapeId="1030" r:id="rId7" name="Drop Down 6">
              <controlPr defaultSize="0" autoLine="0" autoPict="0">
                <anchor moveWithCells="1">
                  <from>
                    <xdr:col>1</xdr:col>
                    <xdr:colOff>0</xdr:colOff>
                    <xdr:row>20</xdr:row>
                    <xdr:rowOff>0</xdr:rowOff>
                  </from>
                  <to>
                    <xdr:col>1</xdr:col>
                    <xdr:colOff>3743325</xdr:colOff>
                    <xdr:row>20</xdr:row>
                    <xdr:rowOff>180975</xdr:rowOff>
                  </to>
                </anchor>
              </controlPr>
            </control>
          </mc:Choice>
        </mc:AlternateContent>
        <mc:AlternateContent xmlns:mc="http://schemas.openxmlformats.org/markup-compatibility/2006">
          <mc:Choice Requires="x14">
            <control shapeId="1031" r:id="rId8" name="Drop Down 7">
              <controlPr defaultSize="0" autoLine="0" autoPict="0">
                <anchor moveWithCells="1">
                  <from>
                    <xdr:col>1</xdr:col>
                    <xdr:colOff>0</xdr:colOff>
                    <xdr:row>25</xdr:row>
                    <xdr:rowOff>0</xdr:rowOff>
                  </from>
                  <to>
                    <xdr:col>1</xdr:col>
                    <xdr:colOff>3743325</xdr:colOff>
                    <xdr:row>25</xdr:row>
                    <xdr:rowOff>180975</xdr:rowOff>
                  </to>
                </anchor>
              </controlPr>
            </control>
          </mc:Choice>
        </mc:AlternateContent>
        <mc:AlternateContent xmlns:mc="http://schemas.openxmlformats.org/markup-compatibility/2006">
          <mc:Choice Requires="x14">
            <control shapeId="1032" r:id="rId9" name="Drop Down 8">
              <controlPr defaultSize="0" autoLine="0" autoPict="0">
                <anchor moveWithCells="1">
                  <from>
                    <xdr:col>1</xdr:col>
                    <xdr:colOff>0</xdr:colOff>
                    <xdr:row>27</xdr:row>
                    <xdr:rowOff>180975</xdr:rowOff>
                  </from>
                  <to>
                    <xdr:col>1</xdr:col>
                    <xdr:colOff>3743325</xdr:colOff>
                    <xdr:row>28</xdr:row>
                    <xdr:rowOff>171450</xdr:rowOff>
                  </to>
                </anchor>
              </controlPr>
            </control>
          </mc:Choice>
        </mc:AlternateContent>
        <mc:AlternateContent xmlns:mc="http://schemas.openxmlformats.org/markup-compatibility/2006">
          <mc:Choice Requires="x14">
            <control shapeId="1033" r:id="rId10" name="Drop Down 9">
              <controlPr defaultSize="0" autoLine="0" autoPict="0">
                <anchor moveWithCells="1">
                  <from>
                    <xdr:col>1</xdr:col>
                    <xdr:colOff>0</xdr:colOff>
                    <xdr:row>35</xdr:row>
                    <xdr:rowOff>0</xdr:rowOff>
                  </from>
                  <to>
                    <xdr:col>1</xdr:col>
                    <xdr:colOff>3743325</xdr:colOff>
                    <xdr:row>35</xdr:row>
                    <xdr:rowOff>180975</xdr:rowOff>
                  </to>
                </anchor>
              </controlPr>
            </control>
          </mc:Choice>
        </mc:AlternateContent>
        <mc:AlternateContent xmlns:mc="http://schemas.openxmlformats.org/markup-compatibility/2006">
          <mc:Choice Requires="x14">
            <control shapeId="1034" r:id="rId11" name="Drop Down 10">
              <controlPr defaultSize="0" autoLine="0" autoPict="0">
                <anchor moveWithCells="1">
                  <from>
                    <xdr:col>1</xdr:col>
                    <xdr:colOff>0</xdr:colOff>
                    <xdr:row>35</xdr:row>
                    <xdr:rowOff>0</xdr:rowOff>
                  </from>
                  <to>
                    <xdr:col>1</xdr:col>
                    <xdr:colOff>3743325</xdr:colOff>
                    <xdr:row>35</xdr:row>
                    <xdr:rowOff>180975</xdr:rowOff>
                  </to>
                </anchor>
              </controlPr>
            </control>
          </mc:Choice>
        </mc:AlternateContent>
        <mc:AlternateContent xmlns:mc="http://schemas.openxmlformats.org/markup-compatibility/2006">
          <mc:Choice Requires="x14">
            <control shapeId="1035" r:id="rId12" name="Drop Down 11">
              <controlPr defaultSize="0" autoLine="0" autoPict="0">
                <anchor moveWithCells="1">
                  <from>
                    <xdr:col>1</xdr:col>
                    <xdr:colOff>0</xdr:colOff>
                    <xdr:row>35</xdr:row>
                    <xdr:rowOff>0</xdr:rowOff>
                  </from>
                  <to>
                    <xdr:col>1</xdr:col>
                    <xdr:colOff>3743325</xdr:colOff>
                    <xdr:row>35</xdr:row>
                    <xdr:rowOff>180975</xdr:rowOff>
                  </to>
                </anchor>
              </controlPr>
            </control>
          </mc:Choice>
        </mc:AlternateContent>
        <mc:AlternateContent xmlns:mc="http://schemas.openxmlformats.org/markup-compatibility/2006">
          <mc:Choice Requires="x14">
            <control shapeId="1036" r:id="rId13" name="Drop Down 12">
              <controlPr defaultSize="0" autoLine="0" autoPict="0">
                <anchor moveWithCells="1">
                  <from>
                    <xdr:col>1</xdr:col>
                    <xdr:colOff>0</xdr:colOff>
                    <xdr:row>35</xdr:row>
                    <xdr:rowOff>0</xdr:rowOff>
                  </from>
                  <to>
                    <xdr:col>1</xdr:col>
                    <xdr:colOff>3743325</xdr:colOff>
                    <xdr:row>35</xdr:row>
                    <xdr:rowOff>180975</xdr:rowOff>
                  </to>
                </anchor>
              </controlPr>
            </control>
          </mc:Choice>
        </mc:AlternateContent>
        <mc:AlternateContent xmlns:mc="http://schemas.openxmlformats.org/markup-compatibility/2006">
          <mc:Choice Requires="x14">
            <control shapeId="1037" r:id="rId14" name="Drop Down 13">
              <controlPr defaultSize="0" autoLine="0" autoPict="0">
                <anchor moveWithCells="1">
                  <from>
                    <xdr:col>1</xdr:col>
                    <xdr:colOff>0</xdr:colOff>
                    <xdr:row>35</xdr:row>
                    <xdr:rowOff>0</xdr:rowOff>
                  </from>
                  <to>
                    <xdr:col>1</xdr:col>
                    <xdr:colOff>3743325</xdr:colOff>
                    <xdr:row>35</xdr:row>
                    <xdr:rowOff>180975</xdr:rowOff>
                  </to>
                </anchor>
              </controlPr>
            </control>
          </mc:Choice>
        </mc:AlternateContent>
        <mc:AlternateContent xmlns:mc="http://schemas.openxmlformats.org/markup-compatibility/2006">
          <mc:Choice Requires="x14">
            <control shapeId="1038" r:id="rId15" name="Drop Down 14">
              <controlPr defaultSize="0" autoLine="0" autoPict="0">
                <anchor moveWithCells="1">
                  <from>
                    <xdr:col>1</xdr:col>
                    <xdr:colOff>0</xdr:colOff>
                    <xdr:row>35</xdr:row>
                    <xdr:rowOff>0</xdr:rowOff>
                  </from>
                  <to>
                    <xdr:col>1</xdr:col>
                    <xdr:colOff>3743325</xdr:colOff>
                    <xdr:row>35</xdr:row>
                    <xdr:rowOff>180975</xdr:rowOff>
                  </to>
                </anchor>
              </controlPr>
            </control>
          </mc:Choice>
        </mc:AlternateContent>
        <mc:AlternateContent xmlns:mc="http://schemas.openxmlformats.org/markup-compatibility/2006">
          <mc:Choice Requires="x14">
            <control shapeId="1039" r:id="rId16" name="Drop Down 15">
              <controlPr defaultSize="0" autoLine="0" autoPict="0">
                <anchor moveWithCells="1">
                  <from>
                    <xdr:col>1</xdr:col>
                    <xdr:colOff>0</xdr:colOff>
                    <xdr:row>38</xdr:row>
                    <xdr:rowOff>0</xdr:rowOff>
                  </from>
                  <to>
                    <xdr:col>1</xdr:col>
                    <xdr:colOff>3743325</xdr:colOff>
                    <xdr:row>38</xdr:row>
                    <xdr:rowOff>180975</xdr:rowOff>
                  </to>
                </anchor>
              </controlPr>
            </control>
          </mc:Choice>
        </mc:AlternateContent>
        <mc:AlternateContent xmlns:mc="http://schemas.openxmlformats.org/markup-compatibility/2006">
          <mc:Choice Requires="x14">
            <control shapeId="1040" r:id="rId17" name="Drop Down 16">
              <controlPr defaultSize="0" autoLine="0" autoPict="0">
                <anchor moveWithCells="1">
                  <from>
                    <xdr:col>1</xdr:col>
                    <xdr:colOff>0</xdr:colOff>
                    <xdr:row>45</xdr:row>
                    <xdr:rowOff>19050</xdr:rowOff>
                  </from>
                  <to>
                    <xdr:col>1</xdr:col>
                    <xdr:colOff>3743325</xdr:colOff>
                    <xdr:row>46</xdr:row>
                    <xdr:rowOff>9525</xdr:rowOff>
                  </to>
                </anchor>
              </controlPr>
            </control>
          </mc:Choice>
        </mc:AlternateContent>
        <mc:AlternateContent xmlns:mc="http://schemas.openxmlformats.org/markup-compatibility/2006">
          <mc:Choice Requires="x14">
            <control shapeId="1041" r:id="rId18" name="Drop Down 17">
              <controlPr defaultSize="0" autoLine="0" autoPict="0">
                <anchor moveWithCells="1">
                  <from>
                    <xdr:col>1</xdr:col>
                    <xdr:colOff>0</xdr:colOff>
                    <xdr:row>50</xdr:row>
                    <xdr:rowOff>9525</xdr:rowOff>
                  </from>
                  <to>
                    <xdr:col>1</xdr:col>
                    <xdr:colOff>3743325</xdr:colOff>
                    <xdr:row>51</xdr:row>
                    <xdr:rowOff>0</xdr:rowOff>
                  </to>
                </anchor>
              </controlPr>
            </control>
          </mc:Choice>
        </mc:AlternateContent>
        <mc:AlternateContent xmlns:mc="http://schemas.openxmlformats.org/markup-compatibility/2006">
          <mc:Choice Requires="x14">
            <control shapeId="1042" r:id="rId19" name="Drop Down 18">
              <controlPr defaultSize="0" autoLine="0" autoPict="0">
                <anchor moveWithCells="1">
                  <from>
                    <xdr:col>1</xdr:col>
                    <xdr:colOff>0</xdr:colOff>
                    <xdr:row>53</xdr:row>
                    <xdr:rowOff>0</xdr:rowOff>
                  </from>
                  <to>
                    <xdr:col>1</xdr:col>
                    <xdr:colOff>3743325</xdr:colOff>
                    <xdr:row>53</xdr:row>
                    <xdr:rowOff>180975</xdr:rowOff>
                  </to>
                </anchor>
              </controlPr>
            </control>
          </mc:Choice>
        </mc:AlternateContent>
        <mc:AlternateContent xmlns:mc="http://schemas.openxmlformats.org/markup-compatibility/2006">
          <mc:Choice Requires="x14">
            <control shapeId="1043" r:id="rId20" name="Drop Down 19">
              <controlPr defaultSize="0" autoLine="0" autoPict="0">
                <anchor moveWithCells="1">
                  <from>
                    <xdr:col>1</xdr:col>
                    <xdr:colOff>0</xdr:colOff>
                    <xdr:row>57</xdr:row>
                    <xdr:rowOff>19050</xdr:rowOff>
                  </from>
                  <to>
                    <xdr:col>1</xdr:col>
                    <xdr:colOff>3743325</xdr:colOff>
                    <xdr:row>58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31"/>
  <sheetViews>
    <sheetView showGridLines="0" zoomScaleNormal="100" workbookViewId="0">
      <selection activeCell="A32" sqref="A32"/>
    </sheetView>
  </sheetViews>
  <sheetFormatPr defaultRowHeight="22.5" customHeight="1" thickTop="1" thickBottom="1" x14ac:dyDescent="0.3"/>
  <cols>
    <col min="1" max="1" width="135" style="83" customWidth="1"/>
    <col min="2" max="2" width="88.28515625" style="83" customWidth="1"/>
    <col min="3" max="16384" width="9.140625" style="83"/>
  </cols>
  <sheetData>
    <row r="1" spans="1:2" ht="22.5" customHeight="1" thickTop="1" thickBot="1" x14ac:dyDescent="0.3">
      <c r="A1" s="82" t="s">
        <v>179</v>
      </c>
    </row>
    <row r="2" spans="1:2" ht="22.5" customHeight="1" thickTop="1" thickBot="1" x14ac:dyDescent="0.3">
      <c r="A2" s="83" t="s">
        <v>78</v>
      </c>
      <c r="B2" s="83" t="s">
        <v>186</v>
      </c>
    </row>
    <row r="3" spans="1:2" ht="22.5" customHeight="1" thickTop="1" thickBot="1" x14ac:dyDescent="0.3">
      <c r="A3" s="83" t="s">
        <v>189</v>
      </c>
      <c r="B3" s="83" t="s">
        <v>202</v>
      </c>
    </row>
    <row r="4" spans="1:2" ht="22.5" customHeight="1" thickTop="1" thickBot="1" x14ac:dyDescent="0.3">
      <c r="A4" s="83" t="s">
        <v>64</v>
      </c>
      <c r="B4" s="83" t="s">
        <v>190</v>
      </c>
    </row>
    <row r="5" spans="1:2" ht="22.5" customHeight="1" thickTop="1" thickBot="1" x14ac:dyDescent="0.3">
      <c r="A5" s="83" t="s">
        <v>65</v>
      </c>
      <c r="B5" s="83" t="s">
        <v>191</v>
      </c>
    </row>
    <row r="7" spans="1:2" ht="22.5" customHeight="1" thickTop="1" thickBot="1" x14ac:dyDescent="0.3">
      <c r="A7" s="82" t="s">
        <v>180</v>
      </c>
    </row>
    <row r="8" spans="1:2" ht="22.5" customHeight="1" thickTop="1" thickBot="1" x14ac:dyDescent="0.3">
      <c r="A8" s="83" t="s">
        <v>79</v>
      </c>
      <c r="B8" s="83" t="s">
        <v>192</v>
      </c>
    </row>
    <row r="9" spans="1:2" ht="22.5" customHeight="1" thickTop="1" thickBot="1" x14ac:dyDescent="0.3">
      <c r="A9" s="83" t="s">
        <v>94</v>
      </c>
      <c r="B9" s="83" t="s">
        <v>192</v>
      </c>
    </row>
    <row r="10" spans="1:2" ht="22.5" customHeight="1" thickTop="1" thickBot="1" x14ac:dyDescent="0.3">
      <c r="A10" s="83" t="s">
        <v>150</v>
      </c>
      <c r="B10" s="83" t="s">
        <v>193</v>
      </c>
    </row>
    <row r="11" spans="1:2" ht="22.5" customHeight="1" thickTop="1" thickBot="1" x14ac:dyDescent="0.3">
      <c r="A11" s="83" t="s">
        <v>139</v>
      </c>
    </row>
    <row r="12" spans="1:2" ht="22.5" customHeight="1" thickTop="1" thickBot="1" x14ac:dyDescent="0.3">
      <c r="A12" s="83" t="s">
        <v>63</v>
      </c>
      <c r="B12" s="83" t="s">
        <v>194</v>
      </c>
    </row>
    <row r="13" spans="1:2" ht="22.5" customHeight="1" thickTop="1" thickBot="1" x14ac:dyDescent="0.3">
      <c r="A13" s="83" t="s">
        <v>173</v>
      </c>
    </row>
    <row r="14" spans="1:2" ht="22.5" customHeight="1" thickTop="1" thickBot="1" x14ac:dyDescent="0.3">
      <c r="A14" s="83" t="s">
        <v>77</v>
      </c>
    </row>
    <row r="16" spans="1:2" ht="22.5" customHeight="1" thickTop="1" thickBot="1" x14ac:dyDescent="0.3">
      <c r="A16" s="82" t="s">
        <v>181</v>
      </c>
    </row>
    <row r="17" spans="1:2" ht="22.5" customHeight="1" thickTop="1" thickBot="1" x14ac:dyDescent="0.3">
      <c r="A17" s="83" t="s">
        <v>188</v>
      </c>
    </row>
    <row r="18" spans="1:2" ht="22.5" customHeight="1" thickTop="1" thickBot="1" x14ac:dyDescent="0.3">
      <c r="A18" s="83" t="s">
        <v>187</v>
      </c>
    </row>
    <row r="19" spans="1:2" ht="22.5" customHeight="1" thickTop="1" thickBot="1" x14ac:dyDescent="0.3">
      <c r="A19" s="83" t="s">
        <v>182</v>
      </c>
      <c r="B19" s="83" t="s">
        <v>195</v>
      </c>
    </row>
    <row r="20" spans="1:2" ht="22.5" customHeight="1" thickTop="1" thickBot="1" x14ac:dyDescent="0.3">
      <c r="A20" s="83" t="s">
        <v>172</v>
      </c>
      <c r="B20" s="83" t="s">
        <v>196</v>
      </c>
    </row>
    <row r="21" spans="1:2" ht="22.5" customHeight="1" thickTop="1" thickBot="1" x14ac:dyDescent="0.3">
      <c r="A21" s="83" t="s">
        <v>174</v>
      </c>
      <c r="B21" s="83" t="s">
        <v>197</v>
      </c>
    </row>
    <row r="22" spans="1:2" ht="22.5" customHeight="1" thickTop="1" thickBot="1" x14ac:dyDescent="0.3">
      <c r="A22" s="83" t="s">
        <v>175</v>
      </c>
      <c r="B22" s="83" t="s">
        <v>198</v>
      </c>
    </row>
    <row r="23" spans="1:2" ht="22.5" customHeight="1" thickTop="1" thickBot="1" x14ac:dyDescent="0.3">
      <c r="A23" s="83" t="s">
        <v>177</v>
      </c>
      <c r="B23" s="83" t="s">
        <v>200</v>
      </c>
    </row>
    <row r="24" spans="1:2" ht="22.5" customHeight="1" thickTop="1" thickBot="1" x14ac:dyDescent="0.3">
      <c r="A24" s="83" t="s">
        <v>178</v>
      </c>
      <c r="B24" s="83" t="s">
        <v>199</v>
      </c>
    </row>
    <row r="25" spans="1:2" ht="22.5" customHeight="1" thickTop="1" thickBot="1" x14ac:dyDescent="0.3">
      <c r="A25" s="83" t="s">
        <v>62</v>
      </c>
      <c r="B25" s="83" t="s">
        <v>201</v>
      </c>
    </row>
    <row r="26" spans="1:2" ht="22.5" customHeight="1" thickTop="1" thickBot="1" x14ac:dyDescent="0.3">
      <c r="A26" s="83" t="s">
        <v>183</v>
      </c>
      <c r="B26" s="83" t="s">
        <v>203</v>
      </c>
    </row>
    <row r="27" spans="1:2" ht="22.5" customHeight="1" thickTop="1" thickBot="1" x14ac:dyDescent="0.3">
      <c r="A27" s="83" t="s">
        <v>184</v>
      </c>
      <c r="B27" s="83" t="s">
        <v>204</v>
      </c>
    </row>
    <row r="28" spans="1:2" ht="22.5" customHeight="1" thickTop="1" thickBot="1" x14ac:dyDescent="0.3">
      <c r="A28" s="83" t="s">
        <v>185</v>
      </c>
    </row>
    <row r="31" spans="1:2" ht="22.5" customHeight="1" thickTop="1" thickBot="1" x14ac:dyDescent="0.3">
      <c r="A31" s="83" t="s">
        <v>266</v>
      </c>
    </row>
  </sheetData>
  <pageMargins left="0.7" right="0.7" top="0.75" bottom="0.75" header="0.3" footer="0.3"/>
  <pageSetup paperSize="8"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2:D31"/>
  <sheetViews>
    <sheetView showGridLines="0" showRowColHeaders="0" zoomScaleNormal="100" workbookViewId="0">
      <selection activeCell="D32" sqref="D32"/>
    </sheetView>
  </sheetViews>
  <sheetFormatPr defaultRowHeight="15" x14ac:dyDescent="0.25"/>
  <cols>
    <col min="4" max="4" width="108.42578125" customWidth="1"/>
  </cols>
  <sheetData>
    <row r="22" spans="2:4" ht="36" customHeight="1" x14ac:dyDescent="0.25">
      <c r="B22" s="158" t="s">
        <v>418</v>
      </c>
      <c r="D22" s="159" t="s">
        <v>419</v>
      </c>
    </row>
    <row r="23" spans="2:4" ht="66.75" customHeight="1" x14ac:dyDescent="0.25">
      <c r="D23" s="159" t="s">
        <v>420</v>
      </c>
    </row>
    <row r="24" spans="2:4" ht="66" customHeight="1" x14ac:dyDescent="0.25">
      <c r="D24" s="159" t="s">
        <v>421</v>
      </c>
    </row>
    <row r="26" spans="2:4" x14ac:dyDescent="0.25">
      <c r="B26" s="157" t="s">
        <v>422</v>
      </c>
      <c r="D26" s="159" t="s">
        <v>423</v>
      </c>
    </row>
    <row r="27" spans="2:4" x14ac:dyDescent="0.25">
      <c r="D27" s="159" t="s">
        <v>424</v>
      </c>
    </row>
    <row r="28" spans="2:4" x14ac:dyDescent="0.25">
      <c r="D28" s="159" t="s">
        <v>425</v>
      </c>
    </row>
    <row r="29" spans="2:4" x14ac:dyDescent="0.25">
      <c r="D29" s="159" t="s">
        <v>426</v>
      </c>
    </row>
    <row r="30" spans="2:4" x14ac:dyDescent="0.25">
      <c r="D30" s="159" t="s">
        <v>427</v>
      </c>
    </row>
    <row r="31" spans="2:4" x14ac:dyDescent="0.25">
      <c r="D31" s="159"/>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tint="-0.249977111117893"/>
  </sheetPr>
  <dimension ref="A13:H172"/>
  <sheetViews>
    <sheetView showGridLines="0" showRowColHeaders="0" tabSelected="1" topLeftCell="A29" zoomScale="80" zoomScaleNormal="80" workbookViewId="0">
      <selection activeCell="E17" sqref="E17"/>
    </sheetView>
  </sheetViews>
  <sheetFormatPr defaultRowHeight="24.75" customHeight="1" thickTop="1" thickBottom="1" outlineLevelRow="1" x14ac:dyDescent="0.3"/>
  <cols>
    <col min="1" max="1" width="3" style="20" customWidth="1"/>
    <col min="2" max="2" width="41.42578125" style="20" customWidth="1"/>
    <col min="3" max="3" width="102" style="81" customWidth="1"/>
    <col min="4" max="4" width="20.42578125" style="20" customWidth="1"/>
    <col min="5" max="5" width="60.140625" style="19" customWidth="1"/>
    <col min="6" max="6" width="9.140625" style="20"/>
    <col min="7" max="7" width="9.140625" style="36"/>
    <col min="8" max="16384" width="9.140625" style="20"/>
  </cols>
  <sheetData>
    <row r="13" spans="1:8" ht="12" customHeight="1" thickTop="1" thickBot="1" x14ac:dyDescent="0.3">
      <c r="A13" s="19"/>
      <c r="B13" s="19"/>
      <c r="C13" s="73"/>
      <c r="D13" s="19"/>
      <c r="F13" s="19"/>
      <c r="G13" s="33"/>
      <c r="H13" s="19"/>
    </row>
    <row r="14" spans="1:8" ht="15.75" customHeight="1" thickTop="1" thickBot="1" x14ac:dyDescent="0.3">
      <c r="A14" s="19"/>
      <c r="B14" s="19"/>
      <c r="C14" s="73"/>
      <c r="D14" s="19"/>
      <c r="F14" s="19"/>
      <c r="G14" s="33"/>
      <c r="H14" s="19"/>
    </row>
    <row r="15" spans="1:8" ht="31.5" customHeight="1" thickTop="1" thickBot="1" x14ac:dyDescent="0.3">
      <c r="A15" s="19"/>
      <c r="B15" s="19"/>
      <c r="C15" s="73"/>
      <c r="D15" s="19"/>
      <c r="F15" s="19"/>
      <c r="G15" s="33"/>
      <c r="H15" s="19"/>
    </row>
    <row r="16" spans="1:8" s="28" customFormat="1" ht="39.950000000000003" customHeight="1" thickTop="1" thickBot="1" x14ac:dyDescent="0.3">
      <c r="A16" s="50"/>
      <c r="B16" s="131" t="s">
        <v>407</v>
      </c>
      <c r="C16" s="56"/>
      <c r="D16" s="51"/>
      <c r="E16" s="51"/>
      <c r="F16" s="50"/>
      <c r="G16" s="37"/>
      <c r="H16" s="50"/>
    </row>
    <row r="17" spans="1:8" s="135" customFormat="1" ht="24.75" customHeight="1" outlineLevel="1" thickTop="1" thickBot="1" x14ac:dyDescent="0.3">
      <c r="A17" s="134"/>
      <c r="B17" s="51"/>
      <c r="C17" s="133" t="s">
        <v>408</v>
      </c>
      <c r="D17" s="51"/>
      <c r="E17" s="84"/>
      <c r="F17" s="134"/>
      <c r="G17" s="109"/>
      <c r="H17" s="134"/>
    </row>
    <row r="18" spans="1:8" s="135" customFormat="1" ht="24.75" customHeight="1" outlineLevel="1" thickTop="1" thickBot="1" x14ac:dyDescent="0.3">
      <c r="A18" s="134"/>
      <c r="B18" s="51"/>
      <c r="C18" s="133" t="s">
        <v>409</v>
      </c>
      <c r="D18" s="51"/>
      <c r="E18" s="84"/>
      <c r="F18" s="134"/>
      <c r="G18" s="109"/>
      <c r="H18" s="134"/>
    </row>
    <row r="19" spans="1:8" s="135" customFormat="1" ht="24.75" customHeight="1" outlineLevel="1" thickTop="1" thickBot="1" x14ac:dyDescent="0.3">
      <c r="A19" s="134"/>
      <c r="B19" s="51"/>
      <c r="C19" s="133" t="s">
        <v>417</v>
      </c>
      <c r="D19" s="51"/>
      <c r="E19" s="136"/>
      <c r="F19" s="134"/>
      <c r="G19" s="109"/>
      <c r="H19" s="134"/>
    </row>
    <row r="20" spans="1:8" s="29" customFormat="1" ht="24.75" customHeight="1" thickTop="1" thickBot="1" x14ac:dyDescent="0.3">
      <c r="A20" s="53"/>
      <c r="B20" s="132" t="s">
        <v>215</v>
      </c>
      <c r="F20" s="53"/>
      <c r="G20" s="41"/>
      <c r="H20" s="53"/>
    </row>
    <row r="21" spans="1:8" ht="24.75" customHeight="1" outlineLevel="1" thickTop="1" thickBot="1" x14ac:dyDescent="0.3">
      <c r="A21" s="19"/>
      <c r="B21" s="19"/>
      <c r="C21" s="133" t="s">
        <v>411</v>
      </c>
      <c r="D21" s="51"/>
      <c r="E21" s="84"/>
      <c r="F21" s="19"/>
      <c r="G21" s="33"/>
      <c r="H21" s="19"/>
    </row>
    <row r="22" spans="1:8" ht="24.75" customHeight="1" outlineLevel="1" thickTop="1" thickBot="1" x14ac:dyDescent="0.3">
      <c r="A22" s="19"/>
      <c r="B22" s="19"/>
      <c r="C22" s="133" t="s">
        <v>410</v>
      </c>
      <c r="D22" s="51"/>
      <c r="E22" s="84"/>
      <c r="F22" s="19"/>
      <c r="G22" s="33"/>
      <c r="H22" s="19"/>
    </row>
    <row r="23" spans="1:8" ht="24.75" customHeight="1" outlineLevel="1" thickTop="1" thickBot="1" x14ac:dyDescent="0.3">
      <c r="A23" s="19"/>
      <c r="B23" s="19"/>
      <c r="C23" s="133" t="s">
        <v>412</v>
      </c>
      <c r="D23" s="51"/>
      <c r="E23" s="84"/>
      <c r="F23" s="19"/>
      <c r="G23" s="33"/>
      <c r="H23" s="19"/>
    </row>
    <row r="24" spans="1:8" ht="24.75" customHeight="1" thickTop="1" thickBot="1" x14ac:dyDescent="0.3">
      <c r="A24" s="19"/>
      <c r="B24" s="132" t="s">
        <v>414</v>
      </c>
      <c r="C24" s="78"/>
      <c r="D24" s="33"/>
      <c r="E24" s="33"/>
      <c r="F24" s="33"/>
      <c r="G24" s="33"/>
      <c r="H24" s="19"/>
    </row>
    <row r="25" spans="1:8" ht="24.75" customHeight="1" outlineLevel="1" thickTop="1" thickBot="1" x14ac:dyDescent="0.3">
      <c r="A25" s="19"/>
      <c r="B25" s="19"/>
      <c r="C25" s="133" t="s">
        <v>411</v>
      </c>
      <c r="D25" s="51"/>
      <c r="E25" s="84"/>
      <c r="F25" s="19"/>
      <c r="G25" s="33"/>
      <c r="H25" s="19"/>
    </row>
    <row r="26" spans="1:8" ht="24.75" customHeight="1" outlineLevel="1" thickTop="1" thickBot="1" x14ac:dyDescent="0.3">
      <c r="A26" s="19"/>
      <c r="B26" s="19"/>
      <c r="C26" s="133" t="s">
        <v>410</v>
      </c>
      <c r="D26" s="51"/>
      <c r="E26" s="84"/>
      <c r="F26" s="19"/>
      <c r="G26" s="33"/>
      <c r="H26" s="19"/>
    </row>
    <row r="27" spans="1:8" ht="24.75" customHeight="1" outlineLevel="1" thickTop="1" thickBot="1" x14ac:dyDescent="0.3">
      <c r="A27" s="19"/>
      <c r="B27" s="19"/>
      <c r="C27" s="133" t="s">
        <v>413</v>
      </c>
      <c r="D27" s="51"/>
      <c r="E27" s="84"/>
      <c r="F27" s="19"/>
      <c r="G27" s="33"/>
      <c r="H27" s="19"/>
    </row>
    <row r="28" spans="1:8" ht="24.75" customHeight="1" outlineLevel="1" thickTop="1" thickBot="1" x14ac:dyDescent="0.3">
      <c r="A28" s="19"/>
      <c r="B28" s="19"/>
      <c r="C28" s="133" t="s">
        <v>415</v>
      </c>
      <c r="D28" s="51"/>
      <c r="E28" s="84"/>
      <c r="F28" s="19"/>
      <c r="G28" s="33"/>
      <c r="H28" s="19"/>
    </row>
    <row r="29" spans="1:8" ht="24.75" customHeight="1" outlineLevel="1" thickTop="1" thickBot="1" x14ac:dyDescent="0.3">
      <c r="A29" s="19"/>
      <c r="B29" s="19"/>
      <c r="C29" s="133" t="s">
        <v>416</v>
      </c>
      <c r="D29" s="51"/>
      <c r="E29" s="137"/>
      <c r="F29" s="19"/>
      <c r="G29" s="33"/>
      <c r="H29" s="19"/>
    </row>
    <row r="30" spans="1:8" ht="24.75" customHeight="1" thickTop="1" thickBot="1" x14ac:dyDescent="0.3">
      <c r="A30" s="19"/>
      <c r="B30" s="19"/>
      <c r="C30" s="43"/>
      <c r="D30" s="51"/>
      <c r="E30" s="32"/>
      <c r="F30" s="19"/>
      <c r="G30" s="33"/>
      <c r="H30" s="19"/>
    </row>
    <row r="31" spans="1:8" s="28" customFormat="1" ht="39.950000000000003" customHeight="1" thickTop="1" thickBot="1" x14ac:dyDescent="0.3">
      <c r="A31" s="50"/>
      <c r="B31" s="52" t="s">
        <v>214</v>
      </c>
      <c r="C31" s="56"/>
      <c r="D31" s="51"/>
      <c r="E31" s="51"/>
      <c r="F31" s="50"/>
      <c r="G31" s="37"/>
      <c r="H31" s="50"/>
    </row>
    <row r="32" spans="1:8" s="29" customFormat="1" ht="24.75" customHeight="1" thickTop="1" thickBot="1" x14ac:dyDescent="0.3">
      <c r="A32" s="53"/>
      <c r="B32" s="54" t="s">
        <v>215</v>
      </c>
      <c r="C32" s="56"/>
      <c r="D32" s="55"/>
      <c r="E32" s="55"/>
      <c r="F32" s="53"/>
      <c r="G32" s="41"/>
      <c r="H32" s="53"/>
    </row>
    <row r="33" spans="1:8" ht="24.75" customHeight="1" outlineLevel="1" thickTop="1" thickBot="1" x14ac:dyDescent="0.3">
      <c r="A33" s="19"/>
      <c r="B33" s="19"/>
      <c r="C33" s="75" t="s">
        <v>155</v>
      </c>
      <c r="D33" s="35" t="s">
        <v>205</v>
      </c>
      <c r="E33" s="84" t="s">
        <v>156</v>
      </c>
      <c r="F33" s="19"/>
      <c r="G33" s="33"/>
      <c r="H33" s="19"/>
    </row>
    <row r="34" spans="1:8" ht="24.75" customHeight="1" outlineLevel="1" thickTop="1" thickBot="1" x14ac:dyDescent="0.3">
      <c r="A34" s="19"/>
      <c r="B34" s="19"/>
      <c r="C34" s="75" t="s">
        <v>157</v>
      </c>
      <c r="D34" s="35" t="s">
        <v>205</v>
      </c>
      <c r="E34" s="84" t="s">
        <v>156</v>
      </c>
      <c r="F34" s="19"/>
      <c r="G34" s="33"/>
      <c r="H34" s="19"/>
    </row>
    <row r="35" spans="1:8" ht="24.75" customHeight="1" outlineLevel="1" thickTop="1" thickBot="1" x14ac:dyDescent="0.3">
      <c r="A35" s="19"/>
      <c r="B35" s="19"/>
      <c r="C35" s="75" t="s">
        <v>158</v>
      </c>
      <c r="D35" s="51"/>
      <c r="E35" s="84" t="s">
        <v>156</v>
      </c>
      <c r="F35" s="19"/>
      <c r="G35" s="33"/>
      <c r="H35" s="19"/>
    </row>
    <row r="36" spans="1:8" ht="24.75" customHeight="1" outlineLevel="1" thickTop="1" thickBot="1" x14ac:dyDescent="0.3">
      <c r="A36" s="19"/>
      <c r="B36" s="19"/>
      <c r="C36" s="75" t="s">
        <v>159</v>
      </c>
      <c r="D36" s="35" t="s">
        <v>205</v>
      </c>
      <c r="E36" s="85" t="s">
        <v>156</v>
      </c>
      <c r="F36" s="19"/>
      <c r="G36" s="33"/>
      <c r="H36" s="19"/>
    </row>
    <row r="37" spans="1:8" ht="24.75" customHeight="1" outlineLevel="1" thickTop="1" thickBot="1" x14ac:dyDescent="0.3">
      <c r="A37" s="19"/>
      <c r="B37" s="19"/>
      <c r="C37" s="75" t="s">
        <v>166</v>
      </c>
      <c r="D37" s="35" t="s">
        <v>205</v>
      </c>
      <c r="E37" s="84" t="s">
        <v>156</v>
      </c>
      <c r="F37" s="19"/>
      <c r="G37" s="42"/>
      <c r="H37" s="19"/>
    </row>
    <row r="38" spans="1:8" ht="24.75" customHeight="1" outlineLevel="1" thickTop="1" thickBot="1" x14ac:dyDescent="0.3">
      <c r="A38" s="19"/>
      <c r="B38" s="19"/>
      <c r="C38" s="75" t="s">
        <v>169</v>
      </c>
      <c r="D38" s="35"/>
      <c r="E38" s="84" t="s">
        <v>156</v>
      </c>
      <c r="F38" s="19"/>
      <c r="G38" s="33"/>
      <c r="H38" s="19"/>
    </row>
    <row r="39" spans="1:8" ht="24.75" customHeight="1" outlineLevel="1" thickTop="1" thickBot="1" x14ac:dyDescent="0.3">
      <c r="A39" s="19"/>
      <c r="B39" s="19"/>
      <c r="C39" s="75" t="s">
        <v>88</v>
      </c>
      <c r="D39" s="35"/>
      <c r="E39" s="84" t="s">
        <v>156</v>
      </c>
      <c r="F39" s="19"/>
      <c r="G39" s="33"/>
      <c r="H39" s="19"/>
    </row>
    <row r="40" spans="1:8" ht="24.75" customHeight="1" outlineLevel="1" thickTop="1" thickBot="1" x14ac:dyDescent="0.3">
      <c r="A40" s="19"/>
      <c r="B40" s="19"/>
      <c r="C40" s="75" t="s">
        <v>265</v>
      </c>
      <c r="D40" s="35"/>
      <c r="E40" s="84" t="s">
        <v>156</v>
      </c>
      <c r="F40" s="19"/>
      <c r="G40" s="33"/>
      <c r="H40" s="19"/>
    </row>
    <row r="41" spans="1:8" ht="24.75" customHeight="1" outlineLevel="1" thickTop="1" thickBot="1" x14ac:dyDescent="0.3">
      <c r="A41" s="19"/>
      <c r="B41" s="19"/>
      <c r="C41" s="75" t="s">
        <v>152</v>
      </c>
      <c r="D41" s="35" t="s">
        <v>205</v>
      </c>
      <c r="E41" s="84" t="s">
        <v>156</v>
      </c>
      <c r="F41" s="19"/>
      <c r="G41" s="33"/>
      <c r="H41" s="19"/>
    </row>
    <row r="42" spans="1:8" s="29" customFormat="1" ht="24.75" customHeight="1" thickTop="1" thickBot="1" x14ac:dyDescent="0.3">
      <c r="A42" s="53"/>
      <c r="B42" s="54" t="s">
        <v>280</v>
      </c>
      <c r="C42" s="56"/>
      <c r="D42" s="56"/>
      <c r="E42" s="56"/>
      <c r="F42" s="53"/>
      <c r="G42" s="38"/>
      <c r="H42" s="53"/>
    </row>
    <row r="43" spans="1:8" ht="24.75" customHeight="1" outlineLevel="1" thickTop="1" thickBot="1" x14ac:dyDescent="0.3">
      <c r="A43" s="19"/>
      <c r="B43" s="19"/>
      <c r="C43" s="75" t="s">
        <v>217</v>
      </c>
      <c r="D43" s="35" t="s">
        <v>205</v>
      </c>
      <c r="E43" s="84" t="s">
        <v>156</v>
      </c>
      <c r="F43" s="19"/>
      <c r="G43" s="33"/>
      <c r="H43" s="19"/>
    </row>
    <row r="44" spans="1:8" ht="24.75" customHeight="1" outlineLevel="1" thickTop="1" thickBot="1" x14ac:dyDescent="0.3">
      <c r="A44" s="19"/>
      <c r="B44" s="19"/>
      <c r="C44" s="75" t="s">
        <v>262</v>
      </c>
      <c r="D44" s="35" t="s">
        <v>205</v>
      </c>
      <c r="E44" s="84" t="s">
        <v>156</v>
      </c>
      <c r="F44" s="19"/>
      <c r="G44" s="33"/>
      <c r="H44" s="19"/>
    </row>
    <row r="45" spans="1:8" ht="24.75" customHeight="1" outlineLevel="1" thickTop="1" thickBot="1" x14ac:dyDescent="0.3">
      <c r="A45" s="19"/>
      <c r="B45" s="19"/>
      <c r="C45" s="75" t="s">
        <v>219</v>
      </c>
      <c r="D45" s="35" t="s">
        <v>205</v>
      </c>
      <c r="E45" s="84" t="s">
        <v>156</v>
      </c>
      <c r="F45" s="19"/>
      <c r="G45" s="33"/>
      <c r="H45" s="19"/>
    </row>
    <row r="46" spans="1:8" ht="24.75" customHeight="1" outlineLevel="1" thickTop="1" thickBot="1" x14ac:dyDescent="0.3">
      <c r="A46" s="19"/>
      <c r="B46" s="19"/>
      <c r="C46" s="75" t="s">
        <v>218</v>
      </c>
      <c r="D46" s="35" t="s">
        <v>205</v>
      </c>
      <c r="E46" s="84" t="s">
        <v>156</v>
      </c>
      <c r="F46" s="19"/>
      <c r="G46" s="33"/>
      <c r="H46" s="19"/>
    </row>
    <row r="47" spans="1:8" ht="24.75" customHeight="1" thickTop="1" thickBot="1" x14ac:dyDescent="0.3">
      <c r="A47" s="19"/>
      <c r="B47" s="19"/>
      <c r="C47" s="43"/>
      <c r="D47" s="32"/>
      <c r="E47" s="32"/>
      <c r="F47" s="19"/>
      <c r="G47" s="33"/>
      <c r="H47" s="19"/>
    </row>
    <row r="48" spans="1:8" ht="39.950000000000003" customHeight="1" thickTop="1" thickBot="1" x14ac:dyDescent="0.3">
      <c r="A48" s="19"/>
      <c r="B48" s="57" t="s">
        <v>216</v>
      </c>
      <c r="C48" s="43"/>
      <c r="D48" s="32"/>
      <c r="E48" s="32"/>
      <c r="F48" s="19"/>
      <c r="G48" s="33"/>
      <c r="H48" s="19"/>
    </row>
    <row r="49" spans="1:8" s="28" customFormat="1" ht="24.75" customHeight="1" thickTop="1" thickBot="1" x14ac:dyDescent="0.3">
      <c r="A49" s="50"/>
      <c r="B49" s="58" t="s">
        <v>280</v>
      </c>
      <c r="C49" s="56"/>
      <c r="D49" s="51"/>
      <c r="E49" s="51"/>
      <c r="F49" s="50"/>
      <c r="G49" s="37"/>
      <c r="H49" s="50"/>
    </row>
    <row r="50" spans="1:8" ht="24.75" customHeight="1" outlineLevel="1" thickTop="1" thickBot="1" x14ac:dyDescent="0.3">
      <c r="A50" s="19"/>
      <c r="B50" s="19"/>
      <c r="C50" s="76" t="s">
        <v>209</v>
      </c>
      <c r="D50" s="35" t="s">
        <v>205</v>
      </c>
      <c r="E50" s="84" t="s">
        <v>156</v>
      </c>
      <c r="F50" s="19"/>
      <c r="G50" s="33"/>
      <c r="H50" s="19"/>
    </row>
    <row r="51" spans="1:8" ht="24.75" customHeight="1" outlineLevel="1" thickTop="1" thickBot="1" x14ac:dyDescent="0.3">
      <c r="A51" s="19"/>
      <c r="B51" s="19"/>
      <c r="C51" s="76" t="s">
        <v>213</v>
      </c>
      <c r="D51" s="35" t="s">
        <v>205</v>
      </c>
      <c r="E51" s="84" t="s">
        <v>156</v>
      </c>
      <c r="F51" s="19"/>
      <c r="G51" s="33"/>
      <c r="H51" s="19"/>
    </row>
    <row r="52" spans="1:8" ht="24.75" customHeight="1" outlineLevel="1" thickTop="1" thickBot="1" x14ac:dyDescent="0.3">
      <c r="A52" s="19"/>
      <c r="B52" s="19"/>
      <c r="C52" s="76" t="s">
        <v>222</v>
      </c>
      <c r="D52" s="35" t="s">
        <v>205</v>
      </c>
      <c r="E52" s="84" t="s">
        <v>156</v>
      </c>
      <c r="F52" s="19"/>
      <c r="G52" s="33"/>
      <c r="H52" s="19"/>
    </row>
    <row r="53" spans="1:8" ht="24.75" customHeight="1" outlineLevel="1" thickTop="1" thickBot="1" x14ac:dyDescent="0.3">
      <c r="A53" s="19"/>
      <c r="B53" s="19"/>
      <c r="C53" s="76" t="s">
        <v>170</v>
      </c>
      <c r="D53" s="35" t="s">
        <v>205</v>
      </c>
      <c r="E53" s="84" t="s">
        <v>156</v>
      </c>
      <c r="F53" s="19"/>
      <c r="G53" s="33"/>
      <c r="H53" s="19"/>
    </row>
    <row r="54" spans="1:8" s="44" customFormat="1" ht="24.75" customHeight="1" thickTop="1" thickBot="1" x14ac:dyDescent="0.3">
      <c r="A54" s="59"/>
      <c r="B54" s="59"/>
      <c r="C54" s="77"/>
      <c r="D54" s="60"/>
      <c r="E54" s="59"/>
      <c r="F54" s="59"/>
      <c r="G54" s="45"/>
      <c r="H54" s="59"/>
    </row>
    <row r="55" spans="1:8" s="28" customFormat="1" ht="39.950000000000003" customHeight="1" thickTop="1" thickBot="1" x14ac:dyDescent="0.3">
      <c r="A55" s="50"/>
      <c r="B55" s="61" t="s">
        <v>223</v>
      </c>
      <c r="C55" s="56"/>
      <c r="D55" s="51"/>
      <c r="E55" s="51"/>
      <c r="F55" s="50"/>
      <c r="G55" s="37"/>
      <c r="H55" s="50"/>
    </row>
    <row r="56" spans="1:8" s="28" customFormat="1" ht="24.75" customHeight="1" thickTop="1" thickBot="1" x14ac:dyDescent="0.3">
      <c r="A56" s="50"/>
      <c r="B56" s="62" t="s">
        <v>280</v>
      </c>
      <c r="C56" s="63"/>
      <c r="D56" s="64"/>
      <c r="E56" s="64"/>
      <c r="F56" s="50"/>
      <c r="G56" s="37"/>
      <c r="H56" s="50"/>
    </row>
    <row r="57" spans="1:8" ht="24.75" customHeight="1" outlineLevel="1" thickTop="1" thickBot="1" x14ac:dyDescent="0.3">
      <c r="A57" s="19"/>
      <c r="B57" s="19"/>
      <c r="C57" s="47" t="s">
        <v>171</v>
      </c>
      <c r="D57" s="35"/>
      <c r="E57" s="84" t="s">
        <v>156</v>
      </c>
      <c r="F57" s="19"/>
      <c r="G57" s="33"/>
      <c r="H57" s="19"/>
    </row>
    <row r="58" spans="1:8" ht="24.75" customHeight="1" outlineLevel="1" thickTop="1" thickBot="1" x14ac:dyDescent="0.3">
      <c r="A58" s="19"/>
      <c r="B58" s="19"/>
      <c r="C58" s="47" t="s">
        <v>224</v>
      </c>
      <c r="D58" s="35"/>
      <c r="E58" s="84" t="s">
        <v>156</v>
      </c>
      <c r="F58" s="19"/>
      <c r="G58" s="33"/>
      <c r="H58" s="19"/>
    </row>
    <row r="59" spans="1:8" ht="24.75" customHeight="1" outlineLevel="1" thickTop="1" thickBot="1" x14ac:dyDescent="0.3">
      <c r="A59" s="19"/>
      <c r="B59" s="19"/>
      <c r="C59" s="47" t="s">
        <v>95</v>
      </c>
      <c r="D59" s="35" t="s">
        <v>205</v>
      </c>
      <c r="E59" s="84" t="s">
        <v>156</v>
      </c>
      <c r="F59" s="19"/>
      <c r="G59" s="33"/>
      <c r="H59" s="19"/>
    </row>
    <row r="60" spans="1:8" ht="24.75" customHeight="1" outlineLevel="1" thickTop="1" thickBot="1" x14ac:dyDescent="0.3">
      <c r="A60" s="19"/>
      <c r="B60" s="19"/>
      <c r="C60" s="47" t="s">
        <v>0</v>
      </c>
      <c r="D60" s="35" t="s">
        <v>205</v>
      </c>
      <c r="E60" s="84" t="s">
        <v>156</v>
      </c>
      <c r="F60" s="19"/>
      <c r="G60" s="33"/>
      <c r="H60" s="19"/>
    </row>
    <row r="61" spans="1:8" ht="24.75" customHeight="1" outlineLevel="1" thickTop="1" thickBot="1" x14ac:dyDescent="0.3">
      <c r="A61" s="19"/>
      <c r="B61" s="19"/>
      <c r="C61" s="47" t="s">
        <v>96</v>
      </c>
      <c r="D61" s="35" t="s">
        <v>205</v>
      </c>
      <c r="E61" s="84" t="s">
        <v>156</v>
      </c>
      <c r="F61" s="19"/>
      <c r="G61" s="33"/>
      <c r="H61" s="19"/>
    </row>
    <row r="62" spans="1:8" ht="24.75" customHeight="1" outlineLevel="1" thickTop="1" thickBot="1" x14ac:dyDescent="0.3">
      <c r="A62" s="19"/>
      <c r="B62" s="19"/>
      <c r="C62" s="47" t="s">
        <v>226</v>
      </c>
      <c r="D62" s="35" t="s">
        <v>205</v>
      </c>
      <c r="E62" s="84" t="s">
        <v>156</v>
      </c>
      <c r="F62" s="19"/>
      <c r="G62" s="33"/>
      <c r="H62" s="19"/>
    </row>
    <row r="63" spans="1:8" ht="24.75" customHeight="1" outlineLevel="1" thickTop="1" thickBot="1" x14ac:dyDescent="0.3">
      <c r="A63" s="19"/>
      <c r="B63" s="19"/>
      <c r="C63" s="47" t="s">
        <v>225</v>
      </c>
      <c r="D63" s="35" t="s">
        <v>205</v>
      </c>
      <c r="E63" s="84" t="s">
        <v>156</v>
      </c>
      <c r="F63" s="19"/>
      <c r="G63" s="33"/>
      <c r="H63" s="19"/>
    </row>
    <row r="64" spans="1:8" ht="24.75" customHeight="1" outlineLevel="1" thickTop="1" thickBot="1" x14ac:dyDescent="0.3">
      <c r="A64" s="19"/>
      <c r="B64" s="19"/>
      <c r="C64" s="47" t="s">
        <v>97</v>
      </c>
      <c r="D64" s="35" t="s">
        <v>205</v>
      </c>
      <c r="E64" s="84" t="s">
        <v>156</v>
      </c>
      <c r="F64" s="19"/>
      <c r="G64" s="33"/>
      <c r="H64" s="19"/>
    </row>
    <row r="65" spans="1:8" ht="24.75" customHeight="1" outlineLevel="1" thickTop="1" thickBot="1" x14ac:dyDescent="0.3">
      <c r="A65" s="19"/>
      <c r="B65" s="19"/>
      <c r="C65" s="47" t="s">
        <v>102</v>
      </c>
      <c r="D65" s="35" t="s">
        <v>205</v>
      </c>
      <c r="E65" s="84" t="s">
        <v>156</v>
      </c>
      <c r="F65" s="19"/>
      <c r="G65" s="33"/>
      <c r="H65" s="19"/>
    </row>
    <row r="66" spans="1:8" ht="24.75" customHeight="1" outlineLevel="1" thickTop="1" thickBot="1" x14ac:dyDescent="0.3">
      <c r="A66" s="19"/>
      <c r="B66" s="19"/>
      <c r="C66" s="47" t="s">
        <v>229</v>
      </c>
      <c r="D66" s="35" t="s">
        <v>205</v>
      </c>
      <c r="E66" s="84" t="s">
        <v>156</v>
      </c>
      <c r="F66" s="19"/>
      <c r="G66" s="33"/>
      <c r="H66" s="19"/>
    </row>
    <row r="67" spans="1:8" ht="24.75" customHeight="1" outlineLevel="1" thickTop="1" thickBot="1" x14ac:dyDescent="0.3">
      <c r="A67" s="19"/>
      <c r="B67" s="19"/>
      <c r="C67" s="47" t="s">
        <v>103</v>
      </c>
      <c r="D67" s="35" t="s">
        <v>205</v>
      </c>
      <c r="E67" s="84" t="s">
        <v>156</v>
      </c>
      <c r="F67" s="19"/>
      <c r="G67" s="33"/>
      <c r="H67" s="19"/>
    </row>
    <row r="68" spans="1:8" ht="24.75" customHeight="1" outlineLevel="1" thickTop="1" thickBot="1" x14ac:dyDescent="0.3">
      <c r="A68" s="19"/>
      <c r="B68" s="19"/>
      <c r="C68" s="47" t="s">
        <v>54</v>
      </c>
      <c r="D68" s="35" t="s">
        <v>205</v>
      </c>
      <c r="E68" s="84" t="s">
        <v>156</v>
      </c>
      <c r="F68" s="19"/>
      <c r="G68" s="33"/>
      <c r="H68" s="19"/>
    </row>
    <row r="69" spans="1:8" ht="24.75" customHeight="1" thickTop="1" thickBot="1" x14ac:dyDescent="0.3">
      <c r="A69" s="19"/>
      <c r="B69" s="19"/>
      <c r="C69" s="73"/>
      <c r="D69" s="19"/>
      <c r="F69" s="19"/>
      <c r="G69" s="33"/>
      <c r="H69" s="19"/>
    </row>
    <row r="70" spans="1:8" ht="39.950000000000003" customHeight="1" thickTop="1" thickBot="1" x14ac:dyDescent="0.3">
      <c r="A70" s="19"/>
      <c r="B70" s="66" t="s">
        <v>257</v>
      </c>
      <c r="C70" s="73"/>
      <c r="D70" s="19"/>
      <c r="F70" s="19"/>
      <c r="G70" s="33"/>
      <c r="H70" s="19"/>
    </row>
    <row r="71" spans="1:8" s="28" customFormat="1" ht="24.75" customHeight="1" thickTop="1" thickBot="1" x14ac:dyDescent="0.3">
      <c r="A71" s="50"/>
      <c r="B71" s="71" t="s">
        <v>280</v>
      </c>
      <c r="C71" s="46"/>
      <c r="D71" s="64"/>
      <c r="E71" s="64"/>
      <c r="F71" s="50"/>
      <c r="G71" s="37"/>
      <c r="H71" s="50"/>
    </row>
    <row r="72" spans="1:8" ht="24.75" customHeight="1" outlineLevel="1" thickTop="1" thickBot="1" x14ac:dyDescent="0.3">
      <c r="A72" s="19"/>
      <c r="B72" s="19"/>
      <c r="C72" s="72" t="s">
        <v>231</v>
      </c>
      <c r="D72" s="35" t="s">
        <v>205</v>
      </c>
      <c r="E72" s="84" t="s">
        <v>156</v>
      </c>
      <c r="F72" s="19"/>
      <c r="G72" s="33"/>
      <c r="H72" s="19"/>
    </row>
    <row r="73" spans="1:8" ht="24.75" customHeight="1" outlineLevel="1" thickTop="1" thickBot="1" x14ac:dyDescent="0.3">
      <c r="A73" s="19"/>
      <c r="B73" s="19"/>
      <c r="C73" s="72" t="s">
        <v>232</v>
      </c>
      <c r="D73" s="35" t="s">
        <v>205</v>
      </c>
      <c r="E73" s="84" t="s">
        <v>156</v>
      </c>
      <c r="F73" s="19"/>
      <c r="G73" s="33"/>
      <c r="H73" s="19"/>
    </row>
    <row r="74" spans="1:8" ht="24.75" customHeight="1" outlineLevel="1" thickTop="1" thickBot="1" x14ac:dyDescent="0.3">
      <c r="A74" s="19"/>
      <c r="B74" s="19"/>
      <c r="C74" s="72" t="s">
        <v>233</v>
      </c>
      <c r="D74" s="35" t="s">
        <v>205</v>
      </c>
      <c r="E74" s="84" t="s">
        <v>156</v>
      </c>
      <c r="F74" s="19"/>
      <c r="G74" s="33"/>
      <c r="H74" s="19"/>
    </row>
    <row r="75" spans="1:8" ht="24.75" customHeight="1" outlineLevel="1" thickTop="1" thickBot="1" x14ac:dyDescent="0.3">
      <c r="A75" s="19"/>
      <c r="B75" s="19"/>
      <c r="C75" s="72" t="s">
        <v>234</v>
      </c>
      <c r="D75" s="35" t="s">
        <v>205</v>
      </c>
      <c r="E75" s="84" t="s">
        <v>156</v>
      </c>
      <c r="F75" s="19"/>
      <c r="G75" s="33"/>
      <c r="H75" s="19"/>
    </row>
    <row r="76" spans="1:8" ht="24.75" customHeight="1" outlineLevel="1" thickTop="1" thickBot="1" x14ac:dyDescent="0.3">
      <c r="A76" s="19"/>
      <c r="B76" s="19"/>
      <c r="C76" s="72" t="s">
        <v>235</v>
      </c>
      <c r="D76" s="35" t="s">
        <v>205</v>
      </c>
      <c r="E76" s="84" t="s">
        <v>156</v>
      </c>
      <c r="F76" s="19"/>
      <c r="G76" s="33"/>
      <c r="H76" s="19"/>
    </row>
    <row r="77" spans="1:8" ht="24.75" customHeight="1" outlineLevel="1" thickTop="1" thickBot="1" x14ac:dyDescent="0.3">
      <c r="A77" s="19"/>
      <c r="B77" s="19"/>
      <c r="C77" s="72" t="s">
        <v>236</v>
      </c>
      <c r="D77" s="35" t="s">
        <v>205</v>
      </c>
      <c r="E77" s="84" t="s">
        <v>156</v>
      </c>
      <c r="F77" s="19"/>
      <c r="G77" s="33"/>
      <c r="H77" s="19"/>
    </row>
    <row r="78" spans="1:8" ht="24.75" customHeight="1" outlineLevel="1" thickTop="1" thickBot="1" x14ac:dyDescent="0.3">
      <c r="A78" s="19"/>
      <c r="B78" s="19"/>
      <c r="C78" s="72" t="s">
        <v>237</v>
      </c>
      <c r="D78" s="35" t="s">
        <v>205</v>
      </c>
      <c r="E78" s="84" t="s">
        <v>156</v>
      </c>
      <c r="F78" s="19"/>
      <c r="G78" s="33"/>
      <c r="H78" s="19"/>
    </row>
    <row r="79" spans="1:8" ht="24.75" customHeight="1" outlineLevel="1" thickTop="1" thickBot="1" x14ac:dyDescent="0.3">
      <c r="A79" s="19"/>
      <c r="B79" s="19"/>
      <c r="C79" s="72" t="s">
        <v>238</v>
      </c>
      <c r="D79" s="35" t="s">
        <v>205</v>
      </c>
      <c r="E79" s="84" t="s">
        <v>156</v>
      </c>
      <c r="F79" s="19"/>
      <c r="G79" s="33"/>
      <c r="H79" s="19"/>
    </row>
    <row r="80" spans="1:8" ht="24.75" customHeight="1" outlineLevel="1" thickTop="1" thickBot="1" x14ac:dyDescent="0.3">
      <c r="A80" s="19"/>
      <c r="B80" s="19"/>
      <c r="C80" s="72" t="s">
        <v>239</v>
      </c>
      <c r="D80" s="35" t="s">
        <v>205</v>
      </c>
      <c r="E80" s="84" t="s">
        <v>156</v>
      </c>
      <c r="F80" s="19"/>
      <c r="G80" s="33"/>
      <c r="H80" s="19"/>
    </row>
    <row r="81" spans="1:8" s="65" customFormat="1" ht="24.75" customHeight="1" thickTop="1" thickBot="1" x14ac:dyDescent="0.3">
      <c r="A81" s="22"/>
      <c r="B81" s="22"/>
      <c r="C81" s="78"/>
      <c r="D81" s="32"/>
      <c r="E81" s="32"/>
      <c r="F81" s="22"/>
      <c r="G81" s="42"/>
      <c r="H81" s="22"/>
    </row>
    <row r="82" spans="1:8" s="65" customFormat="1" ht="39.950000000000003" customHeight="1" thickTop="1" thickBot="1" x14ac:dyDescent="0.3">
      <c r="A82" s="22"/>
      <c r="B82" s="67" t="s">
        <v>230</v>
      </c>
      <c r="C82" s="78"/>
      <c r="D82" s="32"/>
      <c r="E82" s="32"/>
      <c r="F82" s="22"/>
      <c r="G82" s="42"/>
      <c r="H82" s="22"/>
    </row>
    <row r="83" spans="1:8" s="28" customFormat="1" ht="24.75" customHeight="1" thickTop="1" thickBot="1" x14ac:dyDescent="0.3">
      <c r="A83" s="50"/>
      <c r="B83" s="68" t="s">
        <v>215</v>
      </c>
      <c r="C83" s="79"/>
      <c r="D83" s="69"/>
      <c r="E83" s="69"/>
      <c r="F83" s="50"/>
      <c r="G83" s="37"/>
      <c r="H83" s="50"/>
    </row>
    <row r="84" spans="1:8" ht="24.75" customHeight="1" outlineLevel="1" thickTop="1" thickBot="1" x14ac:dyDescent="0.3">
      <c r="A84" s="19"/>
      <c r="B84" s="19"/>
      <c r="C84" s="70" t="s">
        <v>240</v>
      </c>
      <c r="D84" s="35" t="s">
        <v>205</v>
      </c>
      <c r="E84" s="84" t="s">
        <v>156</v>
      </c>
      <c r="F84" s="19"/>
      <c r="G84" s="33"/>
      <c r="H84" s="19"/>
    </row>
    <row r="85" spans="1:8" ht="24.75" customHeight="1" outlineLevel="1" thickTop="1" thickBot="1" x14ac:dyDescent="0.3">
      <c r="A85" s="19"/>
      <c r="B85" s="19"/>
      <c r="C85" s="70" t="s">
        <v>241</v>
      </c>
      <c r="D85" s="35" t="s">
        <v>205</v>
      </c>
      <c r="E85" s="84" t="s">
        <v>156</v>
      </c>
      <c r="F85" s="19"/>
      <c r="G85" s="33"/>
      <c r="H85" s="19"/>
    </row>
    <row r="86" spans="1:8" s="28" customFormat="1" ht="24.75" customHeight="1" thickTop="1" thickBot="1" x14ac:dyDescent="0.3">
      <c r="A86" s="50"/>
      <c r="B86" s="68" t="s">
        <v>280</v>
      </c>
      <c r="C86" s="46"/>
      <c r="D86" s="64"/>
      <c r="E86" s="64"/>
      <c r="F86" s="50"/>
      <c r="G86" s="37"/>
      <c r="H86" s="50"/>
    </row>
    <row r="87" spans="1:8" ht="24.75" customHeight="1" outlineLevel="1" thickTop="1" thickBot="1" x14ac:dyDescent="0.3">
      <c r="A87" s="19"/>
      <c r="B87" s="19"/>
      <c r="C87" s="70" t="s">
        <v>245</v>
      </c>
      <c r="D87" s="35" t="s">
        <v>205</v>
      </c>
      <c r="E87" s="84" t="s">
        <v>156</v>
      </c>
      <c r="F87" s="19"/>
      <c r="G87" s="33"/>
      <c r="H87" s="19"/>
    </row>
    <row r="88" spans="1:8" ht="24.75" customHeight="1" outlineLevel="1" thickTop="1" thickBot="1" x14ac:dyDescent="0.3">
      <c r="A88" s="19"/>
      <c r="B88" s="19"/>
      <c r="C88" s="70" t="s">
        <v>243</v>
      </c>
      <c r="D88" s="35" t="s">
        <v>205</v>
      </c>
      <c r="E88" s="84" t="s">
        <v>156</v>
      </c>
      <c r="F88" s="19"/>
      <c r="G88" s="33"/>
      <c r="H88" s="19"/>
    </row>
    <row r="89" spans="1:8" ht="24.75" customHeight="1" outlineLevel="1" thickTop="1" thickBot="1" x14ac:dyDescent="0.3">
      <c r="A89" s="19"/>
      <c r="B89" s="19"/>
      <c r="C89" s="70" t="s">
        <v>244</v>
      </c>
      <c r="D89" s="35" t="s">
        <v>205</v>
      </c>
      <c r="E89" s="84" t="s">
        <v>156</v>
      </c>
      <c r="F89" s="19"/>
      <c r="G89" s="33"/>
      <c r="H89" s="19"/>
    </row>
    <row r="90" spans="1:8" ht="24.75" customHeight="1" outlineLevel="1" thickTop="1" thickBot="1" x14ac:dyDescent="0.3">
      <c r="A90" s="19"/>
      <c r="B90" s="19"/>
      <c r="C90" s="70" t="s">
        <v>246</v>
      </c>
      <c r="D90" s="35" t="s">
        <v>205</v>
      </c>
      <c r="E90" s="84" t="s">
        <v>156</v>
      </c>
      <c r="F90" s="19"/>
      <c r="G90" s="33"/>
      <c r="H90" s="19"/>
    </row>
    <row r="91" spans="1:8" ht="24.75" customHeight="1" outlineLevel="1" thickTop="1" thickBot="1" x14ac:dyDescent="0.3">
      <c r="A91" s="19"/>
      <c r="B91" s="19"/>
      <c r="C91" s="70" t="s">
        <v>247</v>
      </c>
      <c r="D91" s="35" t="s">
        <v>205</v>
      </c>
      <c r="E91" s="84" t="s">
        <v>156</v>
      </c>
      <c r="F91" s="19"/>
      <c r="G91" s="33"/>
      <c r="H91" s="19"/>
    </row>
    <row r="92" spans="1:8" ht="24.75" customHeight="1" outlineLevel="1" thickTop="1" thickBot="1" x14ac:dyDescent="0.3">
      <c r="A92" s="19"/>
      <c r="B92" s="19"/>
      <c r="C92" s="70" t="s">
        <v>242</v>
      </c>
      <c r="D92" s="35" t="s">
        <v>205</v>
      </c>
      <c r="E92" s="84" t="s">
        <v>156</v>
      </c>
      <c r="F92" s="19"/>
      <c r="G92" s="33"/>
      <c r="H92" s="19"/>
    </row>
    <row r="93" spans="1:8" ht="24.75" customHeight="1" outlineLevel="1" thickTop="1" thickBot="1" x14ac:dyDescent="0.3">
      <c r="A93" s="19"/>
      <c r="B93" s="19"/>
      <c r="C93" s="70" t="s">
        <v>258</v>
      </c>
      <c r="D93" s="35" t="s">
        <v>205</v>
      </c>
      <c r="E93" s="84" t="s">
        <v>156</v>
      </c>
      <c r="F93" s="19"/>
      <c r="G93" s="33"/>
      <c r="H93" s="19"/>
    </row>
    <row r="94" spans="1:8" ht="24.75" customHeight="1" outlineLevel="1" thickTop="1" thickBot="1" x14ac:dyDescent="0.3">
      <c r="A94" s="19"/>
      <c r="B94" s="19"/>
      <c r="C94" s="70" t="s">
        <v>151</v>
      </c>
      <c r="D94" s="35" t="s">
        <v>205</v>
      </c>
      <c r="E94" s="84" t="s">
        <v>156</v>
      </c>
      <c r="F94" s="19"/>
      <c r="G94" s="33"/>
      <c r="H94" s="19"/>
    </row>
    <row r="95" spans="1:8" ht="24.75" customHeight="1" outlineLevel="1" thickTop="1" thickBot="1" x14ac:dyDescent="0.3">
      <c r="A95" s="19"/>
      <c r="B95" s="19"/>
      <c r="C95" s="70" t="s">
        <v>286</v>
      </c>
      <c r="D95" s="35" t="s">
        <v>205</v>
      </c>
      <c r="E95" s="84" t="s">
        <v>156</v>
      </c>
      <c r="F95" s="19"/>
      <c r="G95" s="33"/>
      <c r="H95" s="19"/>
    </row>
    <row r="96" spans="1:8" ht="24.75" customHeight="1" outlineLevel="1" thickTop="1" thickBot="1" x14ac:dyDescent="0.3">
      <c r="A96" s="19"/>
      <c r="B96" s="19"/>
      <c r="C96" s="70" t="s">
        <v>259</v>
      </c>
      <c r="D96" s="35" t="s">
        <v>205</v>
      </c>
      <c r="E96" s="84" t="s">
        <v>156</v>
      </c>
      <c r="F96" s="19"/>
      <c r="G96" s="33"/>
      <c r="H96" s="19"/>
    </row>
    <row r="97" spans="1:8" ht="24.75" customHeight="1" outlineLevel="1" thickTop="1" thickBot="1" x14ac:dyDescent="0.3">
      <c r="A97" s="19"/>
      <c r="B97" s="19"/>
      <c r="C97" s="43"/>
      <c r="D97" s="32"/>
      <c r="F97" s="19"/>
      <c r="G97" s="33"/>
      <c r="H97" s="19"/>
    </row>
    <row r="98" spans="1:8" ht="24.75" customHeight="1" thickTop="1" thickBot="1" x14ac:dyDescent="0.3">
      <c r="A98" s="19"/>
      <c r="B98" s="19"/>
      <c r="C98" s="43"/>
      <c r="D98" s="32"/>
      <c r="F98" s="19"/>
      <c r="G98" s="33"/>
      <c r="H98" s="19"/>
    </row>
    <row r="99" spans="1:8" ht="24.75" customHeight="1" thickTop="1" thickBot="1" x14ac:dyDescent="0.3">
      <c r="C99" s="80"/>
      <c r="D99" s="48"/>
      <c r="E99" s="160"/>
    </row>
    <row r="100" spans="1:8" ht="24.75" customHeight="1" thickTop="1" thickBot="1" x14ac:dyDescent="0.3">
      <c r="C100" s="43"/>
      <c r="D100" s="32"/>
    </row>
    <row r="101" spans="1:8" ht="24.75" customHeight="1" thickTop="1" thickBot="1" x14ac:dyDescent="0.3">
      <c r="C101" s="43"/>
      <c r="D101" s="32"/>
    </row>
    <row r="102" spans="1:8" ht="24.75" customHeight="1" thickTop="1" thickBot="1" x14ac:dyDescent="0.3">
      <c r="C102" s="43"/>
      <c r="D102" s="32"/>
    </row>
    <row r="103" spans="1:8" ht="24.75" customHeight="1" thickTop="1" thickBot="1" x14ac:dyDescent="0.3">
      <c r="C103" s="43"/>
      <c r="D103" s="32"/>
    </row>
    <row r="104" spans="1:8" ht="24.75" customHeight="1" thickTop="1" thickBot="1" x14ac:dyDescent="0.3">
      <c r="C104" s="43"/>
      <c r="D104" s="32"/>
    </row>
    <row r="105" spans="1:8" ht="24.75" customHeight="1" thickTop="1" thickBot="1" x14ac:dyDescent="0.3">
      <c r="C105" s="43"/>
      <c r="D105" s="32"/>
    </row>
    <row r="106" spans="1:8" ht="24.75" customHeight="1" thickTop="1" thickBot="1" x14ac:dyDescent="0.3">
      <c r="C106" s="43"/>
      <c r="D106" s="32"/>
    </row>
    <row r="107" spans="1:8" ht="24.75" customHeight="1" thickTop="1" thickBot="1" x14ac:dyDescent="0.3">
      <c r="C107" s="43"/>
      <c r="D107" s="32"/>
    </row>
    <row r="108" spans="1:8" ht="24.75" customHeight="1" thickTop="1" thickBot="1" x14ac:dyDescent="0.3">
      <c r="C108" s="43"/>
      <c r="D108" s="32"/>
    </row>
    <row r="109" spans="1:8" ht="24.75" customHeight="1" thickTop="1" thickBot="1" x14ac:dyDescent="0.3">
      <c r="C109" s="43"/>
      <c r="D109" s="32"/>
    </row>
    <row r="110" spans="1:8" ht="24.75" customHeight="1" thickTop="1" thickBot="1" x14ac:dyDescent="0.3">
      <c r="C110" s="43"/>
      <c r="D110" s="32"/>
    </row>
    <row r="111" spans="1:8" ht="24.75" customHeight="1" thickTop="1" thickBot="1" x14ac:dyDescent="0.3">
      <c r="C111" s="43"/>
      <c r="D111" s="32"/>
    </row>
    <row r="112" spans="1:8" ht="24.75" customHeight="1" thickTop="1" thickBot="1" x14ac:dyDescent="0.3">
      <c r="C112" s="43"/>
      <c r="D112" s="32"/>
    </row>
    <row r="113" spans="3:4" ht="24.75" customHeight="1" thickTop="1" thickBot="1" x14ac:dyDescent="0.3">
      <c r="C113" s="43"/>
      <c r="D113" s="32"/>
    </row>
    <row r="114" spans="3:4" ht="24.75" customHeight="1" thickTop="1" thickBot="1" x14ac:dyDescent="0.3">
      <c r="C114" s="43"/>
      <c r="D114" s="32"/>
    </row>
    <row r="115" spans="3:4" ht="24.75" customHeight="1" thickTop="1" thickBot="1" x14ac:dyDescent="0.3">
      <c r="C115" s="43"/>
      <c r="D115" s="32"/>
    </row>
    <row r="116" spans="3:4" ht="24.75" customHeight="1" thickTop="1" thickBot="1" x14ac:dyDescent="0.3">
      <c r="C116" s="43"/>
      <c r="D116" s="32"/>
    </row>
    <row r="117" spans="3:4" ht="24.75" customHeight="1" thickTop="1" thickBot="1" x14ac:dyDescent="0.3">
      <c r="C117" s="43"/>
      <c r="D117" s="32"/>
    </row>
    <row r="118" spans="3:4" ht="24.75" customHeight="1" thickTop="1" thickBot="1" x14ac:dyDescent="0.3">
      <c r="C118" s="43"/>
      <c r="D118" s="32"/>
    </row>
    <row r="119" spans="3:4" ht="24.75" customHeight="1" thickTop="1" thickBot="1" x14ac:dyDescent="0.3">
      <c r="C119" s="43"/>
      <c r="D119" s="32"/>
    </row>
    <row r="120" spans="3:4" ht="24.75" customHeight="1" thickTop="1" thickBot="1" x14ac:dyDescent="0.3">
      <c r="C120" s="43"/>
      <c r="D120" s="32"/>
    </row>
    <row r="121" spans="3:4" ht="24.75" customHeight="1" thickTop="1" thickBot="1" x14ac:dyDescent="0.3">
      <c r="C121" s="43"/>
      <c r="D121" s="32"/>
    </row>
    <row r="122" spans="3:4" ht="24.75" customHeight="1" thickTop="1" thickBot="1" x14ac:dyDescent="0.3">
      <c r="C122" s="43"/>
      <c r="D122" s="32"/>
    </row>
    <row r="123" spans="3:4" ht="24.75" customHeight="1" thickTop="1" thickBot="1" x14ac:dyDescent="0.3">
      <c r="C123" s="43"/>
      <c r="D123" s="32"/>
    </row>
    <row r="124" spans="3:4" ht="24.75" customHeight="1" thickTop="1" thickBot="1" x14ac:dyDescent="0.3">
      <c r="C124" s="43"/>
      <c r="D124" s="32"/>
    </row>
    <row r="125" spans="3:4" ht="24.75" customHeight="1" thickTop="1" thickBot="1" x14ac:dyDescent="0.3">
      <c r="C125" s="43"/>
      <c r="D125" s="32"/>
    </row>
    <row r="126" spans="3:4" ht="24.75" customHeight="1" thickTop="1" thickBot="1" x14ac:dyDescent="0.3">
      <c r="C126" s="43"/>
      <c r="D126" s="32"/>
    </row>
    <row r="127" spans="3:4" ht="24.75" customHeight="1" thickTop="1" thickBot="1" x14ac:dyDescent="0.3">
      <c r="C127" s="43"/>
      <c r="D127" s="32"/>
    </row>
    <row r="128" spans="3:4" ht="24.75" customHeight="1" thickTop="1" thickBot="1" x14ac:dyDescent="0.3">
      <c r="C128" s="43"/>
      <c r="D128" s="32"/>
    </row>
    <row r="129" spans="3:4" ht="24.75" customHeight="1" thickTop="1" thickBot="1" x14ac:dyDescent="0.3">
      <c r="C129" s="43"/>
      <c r="D129" s="32"/>
    </row>
    <row r="130" spans="3:4" ht="24.75" customHeight="1" thickTop="1" thickBot="1" x14ac:dyDescent="0.3">
      <c r="C130" s="43"/>
      <c r="D130" s="32"/>
    </row>
    <row r="131" spans="3:4" ht="24.75" customHeight="1" thickTop="1" thickBot="1" x14ac:dyDescent="0.3">
      <c r="C131" s="43"/>
      <c r="D131" s="32"/>
    </row>
    <row r="132" spans="3:4" ht="24.75" customHeight="1" thickTop="1" thickBot="1" x14ac:dyDescent="0.3">
      <c r="C132" s="43"/>
      <c r="D132" s="32"/>
    </row>
    <row r="133" spans="3:4" ht="24.75" customHeight="1" thickTop="1" thickBot="1" x14ac:dyDescent="0.3">
      <c r="C133" s="43"/>
      <c r="D133" s="32"/>
    </row>
    <row r="134" spans="3:4" ht="24.75" customHeight="1" thickTop="1" thickBot="1" x14ac:dyDescent="0.3">
      <c r="C134" s="43"/>
      <c r="D134" s="32"/>
    </row>
    <row r="135" spans="3:4" ht="24.75" customHeight="1" thickTop="1" thickBot="1" x14ac:dyDescent="0.3">
      <c r="C135" s="43"/>
      <c r="D135" s="32"/>
    </row>
    <row r="136" spans="3:4" ht="24.75" customHeight="1" thickTop="1" thickBot="1" x14ac:dyDescent="0.3">
      <c r="C136" s="43"/>
      <c r="D136" s="32"/>
    </row>
    <row r="137" spans="3:4" ht="24.75" customHeight="1" thickTop="1" thickBot="1" x14ac:dyDescent="0.3">
      <c r="C137" s="43"/>
      <c r="D137" s="32"/>
    </row>
    <row r="138" spans="3:4" ht="24.75" customHeight="1" thickTop="1" thickBot="1" x14ac:dyDescent="0.3">
      <c r="C138" s="43"/>
      <c r="D138" s="32"/>
    </row>
    <row r="139" spans="3:4" ht="24.75" customHeight="1" thickTop="1" thickBot="1" x14ac:dyDescent="0.3">
      <c r="C139" s="43"/>
      <c r="D139" s="32"/>
    </row>
    <row r="140" spans="3:4" ht="24.75" customHeight="1" thickTop="1" thickBot="1" x14ac:dyDescent="0.3">
      <c r="C140" s="43"/>
      <c r="D140" s="32"/>
    </row>
    <row r="141" spans="3:4" ht="24.75" customHeight="1" thickTop="1" thickBot="1" x14ac:dyDescent="0.3">
      <c r="C141" s="43"/>
      <c r="D141" s="32"/>
    </row>
    <row r="142" spans="3:4" ht="24.75" customHeight="1" thickTop="1" thickBot="1" x14ac:dyDescent="0.3">
      <c r="C142" s="43"/>
      <c r="D142" s="32"/>
    </row>
    <row r="143" spans="3:4" ht="24.75" customHeight="1" thickTop="1" thickBot="1" x14ac:dyDescent="0.3">
      <c r="C143" s="43"/>
      <c r="D143" s="32"/>
    </row>
    <row r="144" spans="3:4" ht="24.75" customHeight="1" thickTop="1" thickBot="1" x14ac:dyDescent="0.3">
      <c r="C144" s="43"/>
      <c r="D144" s="32"/>
    </row>
    <row r="145" spans="3:4" ht="24.75" customHeight="1" thickTop="1" thickBot="1" x14ac:dyDescent="0.3">
      <c r="C145" s="43"/>
      <c r="D145" s="32"/>
    </row>
    <row r="146" spans="3:4" ht="24.75" customHeight="1" thickTop="1" thickBot="1" x14ac:dyDescent="0.3">
      <c r="C146" s="43"/>
      <c r="D146" s="32"/>
    </row>
    <row r="147" spans="3:4" ht="24.75" customHeight="1" thickTop="1" thickBot="1" x14ac:dyDescent="0.3">
      <c r="C147" s="43"/>
      <c r="D147" s="32"/>
    </row>
    <row r="148" spans="3:4" ht="24.75" customHeight="1" thickTop="1" thickBot="1" x14ac:dyDescent="0.3">
      <c r="C148" s="43"/>
      <c r="D148" s="32"/>
    </row>
    <row r="149" spans="3:4" ht="24.75" customHeight="1" thickTop="1" thickBot="1" x14ac:dyDescent="0.3">
      <c r="C149" s="43"/>
      <c r="D149" s="32"/>
    </row>
    <row r="150" spans="3:4" ht="24.75" customHeight="1" thickTop="1" thickBot="1" x14ac:dyDescent="0.3">
      <c r="C150" s="43"/>
      <c r="D150" s="32"/>
    </row>
    <row r="151" spans="3:4" ht="24.75" customHeight="1" thickTop="1" thickBot="1" x14ac:dyDescent="0.3">
      <c r="C151" s="43"/>
      <c r="D151" s="32"/>
    </row>
    <row r="152" spans="3:4" ht="24.75" customHeight="1" thickTop="1" thickBot="1" x14ac:dyDescent="0.3">
      <c r="C152" s="43"/>
      <c r="D152" s="32"/>
    </row>
    <row r="153" spans="3:4" ht="24.75" customHeight="1" thickTop="1" thickBot="1" x14ac:dyDescent="0.3">
      <c r="C153" s="43"/>
      <c r="D153" s="32"/>
    </row>
    <row r="154" spans="3:4" ht="24.75" customHeight="1" thickTop="1" thickBot="1" x14ac:dyDescent="0.3">
      <c r="C154" s="43"/>
      <c r="D154" s="32"/>
    </row>
    <row r="155" spans="3:4" ht="24.75" customHeight="1" thickTop="1" thickBot="1" x14ac:dyDescent="0.3">
      <c r="C155" s="43"/>
      <c r="D155" s="32"/>
    </row>
    <row r="156" spans="3:4" ht="24.75" customHeight="1" thickTop="1" thickBot="1" x14ac:dyDescent="0.3">
      <c r="C156" s="43"/>
      <c r="D156" s="32"/>
    </row>
    <row r="157" spans="3:4" ht="24.75" customHeight="1" thickTop="1" thickBot="1" x14ac:dyDescent="0.3">
      <c r="C157" s="43"/>
      <c r="D157" s="32"/>
    </row>
    <row r="158" spans="3:4" ht="24.75" customHeight="1" thickTop="1" thickBot="1" x14ac:dyDescent="0.3">
      <c r="C158" s="43"/>
      <c r="D158" s="32"/>
    </row>
    <row r="159" spans="3:4" ht="24.75" customHeight="1" thickTop="1" thickBot="1" x14ac:dyDescent="0.3">
      <c r="C159" s="43"/>
      <c r="D159" s="32"/>
    </row>
    <row r="160" spans="3:4" ht="24.75" customHeight="1" thickTop="1" thickBot="1" x14ac:dyDescent="0.3">
      <c r="C160" s="43"/>
      <c r="D160" s="32"/>
    </row>
    <row r="161" spans="3:4" ht="24.75" customHeight="1" thickTop="1" thickBot="1" x14ac:dyDescent="0.3">
      <c r="C161" s="43"/>
      <c r="D161" s="32"/>
    </row>
    <row r="162" spans="3:4" ht="24.75" customHeight="1" thickTop="1" thickBot="1" x14ac:dyDescent="0.3">
      <c r="C162" s="43"/>
      <c r="D162" s="32"/>
    </row>
    <row r="163" spans="3:4" ht="24.75" customHeight="1" thickTop="1" thickBot="1" x14ac:dyDescent="0.3">
      <c r="C163" s="43"/>
      <c r="D163" s="32"/>
    </row>
    <row r="164" spans="3:4" ht="24.75" customHeight="1" thickTop="1" thickBot="1" x14ac:dyDescent="0.3">
      <c r="C164" s="43"/>
      <c r="D164" s="32"/>
    </row>
    <row r="165" spans="3:4" ht="24.75" customHeight="1" thickTop="1" thickBot="1" x14ac:dyDescent="0.3">
      <c r="C165" s="43"/>
      <c r="D165" s="32"/>
    </row>
    <row r="166" spans="3:4" ht="24.75" customHeight="1" thickTop="1" thickBot="1" x14ac:dyDescent="0.3">
      <c r="C166" s="43"/>
      <c r="D166" s="32"/>
    </row>
    <row r="167" spans="3:4" ht="24.75" customHeight="1" thickTop="1" thickBot="1" x14ac:dyDescent="0.3">
      <c r="C167" s="43"/>
      <c r="D167" s="32"/>
    </row>
    <row r="168" spans="3:4" ht="24.75" customHeight="1" thickTop="1" thickBot="1" x14ac:dyDescent="0.3">
      <c r="C168" s="43"/>
      <c r="D168" s="32"/>
    </row>
    <row r="169" spans="3:4" ht="24.75" customHeight="1" thickTop="1" thickBot="1" x14ac:dyDescent="0.3">
      <c r="C169" s="43"/>
      <c r="D169" s="32"/>
    </row>
    <row r="170" spans="3:4" ht="24.75" customHeight="1" thickTop="1" thickBot="1" x14ac:dyDescent="0.3">
      <c r="C170" s="43"/>
      <c r="D170" s="32"/>
    </row>
    <row r="171" spans="3:4" ht="24.75" customHeight="1" thickTop="1" thickBot="1" x14ac:dyDescent="0.3">
      <c r="C171" s="43"/>
      <c r="D171" s="32"/>
    </row>
    <row r="172" spans="3:4" ht="24.75" customHeight="1" thickTop="1" thickBot="1" x14ac:dyDescent="0.3">
      <c r="C172" s="43"/>
      <c r="D172" s="32"/>
    </row>
  </sheetData>
  <sheetProtection selectLockedCells="1"/>
  <dataConsolidate/>
  <conditionalFormatting sqref="E33:E41 E43:E46 E50:E53 E57:E68 E72:E80 E84:E85 E87:E96">
    <cfRule type="cellIs" dxfId="64" priority="16" operator="equal">
      <formula>"antwoord onbekend"</formula>
    </cfRule>
    <cfRule type="cellIs" dxfId="63" priority="85" operator="equal">
      <formula>"kies"</formula>
    </cfRule>
  </conditionalFormatting>
  <conditionalFormatting sqref="C43">
    <cfRule type="iconSet" priority="62">
      <iconSet>
        <cfvo type="percent" val="0"/>
        <cfvo type="percent" val="33"/>
        <cfvo type="percent" val="67"/>
      </iconSet>
    </cfRule>
  </conditionalFormatting>
  <conditionalFormatting sqref="G33:G41 G21:G29">
    <cfRule type="colorScale" priority="21">
      <colorScale>
        <cfvo type="num" val="0"/>
        <cfvo type="num" val="3"/>
        <cfvo type="num" val="6"/>
        <color rgb="FF00B050"/>
        <color rgb="FFFFEB84"/>
        <color rgb="FFFF0000"/>
      </colorScale>
    </cfRule>
  </conditionalFormatting>
  <conditionalFormatting sqref="E25:E29 E21:E23">
    <cfRule type="cellIs" dxfId="62" priority="5" operator="equal">
      <formula>"antwoord onbekend"</formula>
    </cfRule>
    <cfRule type="cellIs" dxfId="61" priority="7" operator="equal">
      <formula>""</formula>
    </cfRule>
  </conditionalFormatting>
  <conditionalFormatting sqref="D24:F24">
    <cfRule type="colorScale" priority="6">
      <colorScale>
        <cfvo type="num" val="0"/>
        <cfvo type="num" val="3"/>
        <cfvo type="num" val="6"/>
        <color rgb="FF00B050"/>
        <color rgb="FFFFEB84"/>
        <color rgb="FFFF0000"/>
      </colorScale>
    </cfRule>
  </conditionalFormatting>
  <conditionalFormatting sqref="E17">
    <cfRule type="cellIs" dxfId="60" priority="3" operator="equal">
      <formula>"antwoord onbekend"</formula>
    </cfRule>
    <cfRule type="cellIs" dxfId="59" priority="4" operator="equal">
      <formula>""</formula>
    </cfRule>
  </conditionalFormatting>
  <conditionalFormatting sqref="E18:E19">
    <cfRule type="cellIs" dxfId="58" priority="1" operator="equal">
      <formula>"antwoord onbekend"</formula>
    </cfRule>
    <cfRule type="cellIs" dxfId="57" priority="2" operator="equal">
      <formula>""</formula>
    </cfRule>
  </conditionalFormatting>
  <dataValidations count="51">
    <dataValidation type="list" allowBlank="1" showInputMessage="1" showErrorMessage="1" sqref="E95">
      <formula1>INDIRECT("_M11")</formula1>
    </dataValidation>
    <dataValidation type="list" allowBlank="1" showInputMessage="1" showErrorMessage="1" sqref="E34">
      <formula1>INDIRECT("_R02")</formula1>
    </dataValidation>
    <dataValidation type="list" allowBlank="1" showInputMessage="1" showErrorMessage="1" sqref="E35">
      <formula1>INDIRECT("_R03")</formula1>
    </dataValidation>
    <dataValidation type="list" allowBlank="1" showInputMessage="1" showErrorMessage="1" promptTitle="kies" sqref="E36">
      <formula1>IF($E$35="kies",INDIRECT("leeg"),IF($E$35="stad",INDIRECT("_R04a"),INDIRECT("_R04b")))</formula1>
    </dataValidation>
    <dataValidation type="list" allowBlank="1" showInputMessage="1" showErrorMessage="1" sqref="E37">
      <formula1>INDIRECT("_R05")</formula1>
    </dataValidation>
    <dataValidation type="list" allowBlank="1" showInputMessage="1" showErrorMessage="1" sqref="E38">
      <formula1>INDIRECT("_R06")</formula1>
    </dataValidation>
    <dataValidation type="list" allowBlank="1" showInputMessage="1" showErrorMessage="1" sqref="E40">
      <formula1>INDIRECT("_R08")</formula1>
    </dataValidation>
    <dataValidation type="list" allowBlank="1" showInputMessage="1" showErrorMessage="1" sqref="E41">
      <formula1>INDIRECT("_R09")</formula1>
    </dataValidation>
    <dataValidation type="list" allowBlank="1" showInputMessage="1" showErrorMessage="1" sqref="E46">
      <formula1>INDIRECT("_R13")</formula1>
    </dataValidation>
    <dataValidation type="list" allowBlank="1" showInputMessage="1" showErrorMessage="1" sqref="E43">
      <formula1>INDIRECT("_R10")</formula1>
    </dataValidation>
    <dataValidation type="list" allowBlank="1" showInputMessage="1" showErrorMessage="1" sqref="E44">
      <formula1>INDIRECT("_R11")</formula1>
    </dataValidation>
    <dataValidation type="list" allowBlank="1" showInputMessage="1" showErrorMessage="1" sqref="E50">
      <formula1>INDIRECT("_S01")</formula1>
    </dataValidation>
    <dataValidation type="list" allowBlank="1" showInputMessage="1" showErrorMessage="1" sqref="E51">
      <formula1>INDIRECT("_S02")</formula1>
    </dataValidation>
    <dataValidation type="list" allowBlank="1" showInputMessage="1" showErrorMessage="1" sqref="E57">
      <formula1>INDIRECT("_E01")</formula1>
    </dataValidation>
    <dataValidation type="list" allowBlank="1" showInputMessage="1" showErrorMessage="1" sqref="E58">
      <formula1>INDIRECT("_E02")</formula1>
    </dataValidation>
    <dataValidation type="list" allowBlank="1" showInputMessage="1" showErrorMessage="1" sqref="E59">
      <formula1>INDIRECT("_E03")</formula1>
    </dataValidation>
    <dataValidation type="list" allowBlank="1" showInputMessage="1" showErrorMessage="1" sqref="E60:E61">
      <formula1>INDIRECT("_E04_E05")</formula1>
    </dataValidation>
    <dataValidation type="list" allowBlank="1" showInputMessage="1" showErrorMessage="1" promptTitle="Betekenis van de investering" prompt="Een investering kan als aanzienlijk worden beschouwd als deze voor het bedrijf van uitzonderlijke aard is." sqref="E62">
      <formula1>INDIRECT("_E06")</formula1>
    </dataValidation>
    <dataValidation type="list" allowBlank="1" showInputMessage="1" showErrorMessage="1" sqref="E63">
      <formula1>INDIRECT("_E07")</formula1>
    </dataValidation>
    <dataValidation type="list" allowBlank="1" showInputMessage="1" showErrorMessage="1" sqref="E64">
      <formula1>INDIRECT("_E08")</formula1>
    </dataValidation>
    <dataValidation type="list" allowBlank="1" showInputMessage="1" showErrorMessage="1" sqref="E65">
      <formula1>INDIRECT("_E09")</formula1>
    </dataValidation>
    <dataValidation type="list" allowBlank="1" showInputMessage="1" showErrorMessage="1" sqref="E66">
      <formula1>INDIRECT("_E10")</formula1>
    </dataValidation>
    <dataValidation type="list" allowBlank="1" showInputMessage="1" showErrorMessage="1" sqref="E80">
      <formula1>INDIRECT("_L09")</formula1>
    </dataValidation>
    <dataValidation type="list" allowBlank="1" showInputMessage="1" showErrorMessage="1" sqref="E68">
      <formula1>INDIRECT("_E12")</formula1>
    </dataValidation>
    <dataValidation type="list" allowBlank="1" showInputMessage="1" showErrorMessage="1" sqref="E72">
      <formula1>INDIRECT("_L01")</formula1>
    </dataValidation>
    <dataValidation type="list" allowBlank="1" showInputMessage="1" showErrorMessage="1" sqref="E74">
      <formula1>INDIRECT("_L03")</formula1>
    </dataValidation>
    <dataValidation type="list" allowBlank="1" showInputMessage="1" showErrorMessage="1" sqref="E75">
      <formula1>INDIRECT("_L04")</formula1>
    </dataValidation>
    <dataValidation type="list" allowBlank="1" showInputMessage="1" showErrorMessage="1" sqref="E76">
      <formula1>INDIRECT("_L05")</formula1>
    </dataValidation>
    <dataValidation type="list" allowBlank="1" showInputMessage="1" showErrorMessage="1" sqref="E77">
      <formula1>INDIRECT("_L06")</formula1>
    </dataValidation>
    <dataValidation type="list" allowBlank="1" showInputMessage="1" showErrorMessage="1" sqref="E78">
      <formula1>INDIRECT("L07")</formula1>
    </dataValidation>
    <dataValidation type="list" allowBlank="1" showInputMessage="1" showErrorMessage="1" sqref="E79">
      <formula1>INDIRECT("_L08")</formula1>
    </dataValidation>
    <dataValidation type="list" allowBlank="1" showInputMessage="1" showErrorMessage="1" sqref="E84">
      <formula1>INDIRECT("_M01")</formula1>
    </dataValidation>
    <dataValidation type="list" allowBlank="1" showInputMessage="1" showErrorMessage="1" sqref="E85">
      <formula1>INDIRECT("_M02")</formula1>
    </dataValidation>
    <dataValidation type="list" allowBlank="1" showInputMessage="1" showErrorMessage="1" sqref="E87">
      <formula1>INDIRECT("_M03")</formula1>
    </dataValidation>
    <dataValidation type="list" allowBlank="1" showInputMessage="1" showErrorMessage="1" sqref="E92">
      <formula1>INDIRECT("_M08")</formula1>
    </dataValidation>
    <dataValidation type="list" allowBlank="1" showInputMessage="1" showErrorMessage="1" sqref="E91">
      <formula1>INDIRECT("_M07")</formula1>
    </dataValidation>
    <dataValidation type="list" allowBlank="1" showInputMessage="1" showErrorMessage="1" sqref="E93">
      <formula1>INDIRECT("_M09")</formula1>
    </dataValidation>
    <dataValidation type="list" allowBlank="1" showInputMessage="1" showErrorMessage="1" sqref="E96">
      <formula1>INDIRECT("_M12")</formula1>
    </dataValidation>
    <dataValidation type="list" allowBlank="1" showInputMessage="1" showErrorMessage="1" sqref="E53">
      <formula1>INDIRECT("_S04")</formula1>
    </dataValidation>
    <dataValidation type="list" allowBlank="1" showInputMessage="1" showErrorMessage="1" sqref="D87:D96 D41 D33:D34 D50:D54 D72:D80 D43:D46 D84:D85 D36:D37 D59:D68">
      <formula1>INDIRECT("belang")</formula1>
    </dataValidation>
    <dataValidation allowBlank="1" showInputMessage="1" showErrorMessage="1" promptTitle="Toelichting" prompt="Onder kwetsbare functies worden onder meer begrepen: scholen, rust- en verzorgingshuizen, recreatiedomeinen en natuurgebieden, kinderdagverblijven, ziekenhuizen, ..." sqref="C33"/>
    <dataValidation allowBlank="1" showInputMessage="1" showErrorMessage="1" promptTitle="Wat is een publieksfunctie?" prompt="Een publieksfunctie houdt in dat er regelmatig externe bezoekers het bedrijf bezoeken. Dit kunnen klanten zijn, maar ook vertegenwoordigers, toeristen, etc." sqref="C51"/>
    <dataValidation type="list" allowBlank="1" showInputMessage="1" showErrorMessage="1" sqref="E33">
      <formula1>INDIRECT("_R01")</formula1>
    </dataValidation>
    <dataValidation type="list" allowBlank="1" showInputMessage="1" showErrorMessage="1" sqref="E39">
      <formula1>INDIRECT("_R07")</formula1>
    </dataValidation>
    <dataValidation type="list" allowBlank="1" showInputMessage="1" showErrorMessage="1" sqref="E45">
      <formula1>INDIRECT("_R12")</formula1>
    </dataValidation>
    <dataValidation type="list" allowBlank="1" showInputMessage="1" showErrorMessage="1" sqref="E67">
      <formula1>INDIRECT("_E11")</formula1>
    </dataValidation>
    <dataValidation type="list" allowBlank="1" showInputMessage="1" showErrorMessage="1" sqref="E73">
      <formula1>INDIRECT("_L02")</formula1>
    </dataValidation>
    <dataValidation type="list" allowBlank="1" showInputMessage="1" showErrorMessage="1" sqref="E88:E90">
      <formula1>INDIRECT("_M04_M05_M06")</formula1>
    </dataValidation>
    <dataValidation type="list" allowBlank="1" showInputMessage="1" showErrorMessage="1" sqref="E94">
      <formula1>INDIRECT("_M10")</formula1>
    </dataValidation>
    <dataValidation type="list" allowBlank="1" showInputMessage="1" showErrorMessage="1" sqref="E52">
      <formula1>INDIRECT("_S03")</formula1>
    </dataValidation>
    <dataValidation allowBlank="1" showInputMessage="1" showErrorMessage="1" prompt="Straatnaam, huisnummer, postcode, gemeente" sqref="E26 E22"/>
  </dataValidations>
  <pageMargins left="0.25" right="0.25" top="0.75" bottom="0.75" header="0.3" footer="0.3"/>
  <pageSetup paperSize="8" scale="65" orientation="portrait" r:id="rId1"/>
  <colBreaks count="1" manualBreakCount="1">
    <brk id="3" min="12" max="154" man="1"/>
  </colBreaks>
  <drawing r:id="rId2"/>
  <legacyDrawing r:id="rId3"/>
  <extLst>
    <ext xmlns:x14="http://schemas.microsoft.com/office/spreadsheetml/2009/9/main" uri="{78C0D931-6437-407d-A8EE-F0AAD7539E65}">
      <x14:conditionalFormattings>
        <x14:conditionalFormatting xmlns:xm="http://schemas.microsoft.com/office/excel/2006/main">
          <x14:cfRule type="iconSet" priority="61" id="{652A4CEE-5006-4587-9749-CA56133293CE}">
            <x14:iconSet>
              <x14:cfvo type="percent">
                <xm:f>0</xm:f>
              </x14:cfvo>
              <x14:cfvo type="percent">
                <xm:f>LISTS!$A$64</xm:f>
              </x14:cfvo>
              <x14:cfvo type="percent">
                <xm:f>LISTS!$A$63</xm:f>
              </x14:cfvo>
            </x14:iconSet>
          </x14:cfRule>
          <xm:sqref>C43</xm:sqref>
        </x14:conditionalFormatting>
        <x14:conditionalFormatting xmlns:xm="http://schemas.microsoft.com/office/excel/2006/main">
          <x14:cfRule type="expression" priority="17" id="{52D7E783-0BF8-4087-BD11-D048C84BCAF5}">
            <xm:f>$E$39=LISTS!$A$47</xm:f>
            <x14:dxf>
              <font>
                <color theme="0"/>
              </font>
              <fill>
                <patternFill>
                  <bgColor theme="0"/>
                </patternFill>
              </fill>
            </x14:dxf>
          </x14:cfRule>
          <x14:cfRule type="expression" priority="18" id="{371FAE8F-FF04-4E87-BEF6-A99EFEB42579}">
            <xm:f>$E$39=LISTS!$A$46</xm:f>
            <x14:dxf>
              <font>
                <color theme="0"/>
              </font>
              <fill>
                <patternFill>
                  <bgColor theme="0"/>
                </patternFill>
              </fill>
            </x14:dxf>
          </x14:cfRule>
          <xm:sqref>C46 E46</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8" tint="-0.249977111117893"/>
  </sheetPr>
  <dimension ref="A1:R145"/>
  <sheetViews>
    <sheetView showGridLines="0" topLeftCell="A9" zoomScale="70" zoomScaleNormal="70" workbookViewId="0">
      <selection activeCell="AG39" sqref="AG39"/>
    </sheetView>
  </sheetViews>
  <sheetFormatPr defaultRowHeight="24.75" customHeight="1" thickTop="1" thickBottom="1" outlineLevelRow="1" x14ac:dyDescent="0.3"/>
  <cols>
    <col min="1" max="1" width="3" style="20" customWidth="1"/>
    <col min="2" max="2" width="38.140625" style="20" customWidth="1"/>
    <col min="3" max="3" width="9" style="89" hidden="1" customWidth="1"/>
    <col min="4" max="4" width="102" style="81" customWidth="1"/>
    <col min="5" max="5" width="20.42578125" style="20" customWidth="1"/>
    <col min="6" max="6" width="60.140625" style="19" customWidth="1"/>
    <col min="7" max="7" width="9.140625" style="20"/>
    <col min="8" max="8" width="9.140625" style="36"/>
    <col min="9" max="9" width="9.7109375" style="36" customWidth="1"/>
    <col min="10" max="10" width="9.140625" style="36"/>
    <col min="11" max="11" width="4.5703125" style="89" customWidth="1"/>
    <col min="12" max="12" width="9.140625" style="36"/>
    <col min="13" max="14" width="9.140625" style="20"/>
    <col min="15" max="17" width="9.28515625" style="20" customWidth="1"/>
    <col min="18" max="16384" width="9.140625" style="20"/>
  </cols>
  <sheetData>
    <row r="1" spans="1:18" ht="12" customHeight="1" thickTop="1" thickBot="1" x14ac:dyDescent="0.3">
      <c r="A1" s="19"/>
      <c r="B1" s="19"/>
      <c r="C1" s="42"/>
      <c r="D1" s="73"/>
      <c r="E1" s="19"/>
      <c r="G1" s="19"/>
      <c r="H1" s="33"/>
      <c r="I1" s="33"/>
      <c r="J1" s="33"/>
      <c r="K1" s="42"/>
      <c r="L1" s="33"/>
      <c r="M1" s="19"/>
      <c r="N1" s="123"/>
    </row>
    <row r="2" spans="1:18" ht="48" customHeight="1" thickTop="1" thickBot="1" x14ac:dyDescent="0.3">
      <c r="A2" s="19"/>
      <c r="B2" s="19"/>
      <c r="C2" s="42"/>
      <c r="D2" s="73"/>
      <c r="E2" s="19"/>
      <c r="G2" s="19"/>
      <c r="H2" s="33"/>
      <c r="I2" s="33"/>
      <c r="J2" s="33"/>
      <c r="K2" s="42"/>
      <c r="L2" s="33"/>
      <c r="M2" s="19"/>
      <c r="N2" s="123"/>
    </row>
    <row r="3" spans="1:18" ht="12" customHeight="1" thickTop="1" thickBot="1" x14ac:dyDescent="0.3">
      <c r="A3" s="19"/>
      <c r="B3" s="19"/>
      <c r="C3" s="42"/>
      <c r="D3" s="73"/>
      <c r="E3" s="19"/>
      <c r="G3" s="19"/>
      <c r="H3" s="33"/>
      <c r="I3" s="33"/>
      <c r="J3" s="33"/>
      <c r="K3" s="42"/>
      <c r="L3" s="33"/>
      <c r="M3" s="19"/>
      <c r="N3" s="123"/>
    </row>
    <row r="4" spans="1:18" s="28" customFormat="1" ht="39.950000000000003" customHeight="1" thickTop="1" thickBot="1" x14ac:dyDescent="0.3">
      <c r="A4" s="50"/>
      <c r="B4" s="52" t="str">
        <f>INPUT!B31</f>
        <v>RUIMTELIJK KENMERKEN</v>
      </c>
      <c r="C4" s="86"/>
      <c r="D4" s="74"/>
      <c r="E4" s="51"/>
      <c r="F4" s="51"/>
      <c r="G4" s="50"/>
      <c r="H4" s="33"/>
      <c r="I4" s="37"/>
      <c r="J4" s="37"/>
      <c r="K4" s="109"/>
      <c r="L4" s="37"/>
      <c r="M4" s="50"/>
      <c r="N4" s="124"/>
    </row>
    <row r="5" spans="1:18" s="29" customFormat="1" ht="24.75" customHeight="1" thickTop="1" thickBot="1" x14ac:dyDescent="0.3">
      <c r="A5" s="53"/>
      <c r="B5" s="54" t="str">
        <f>INPUT!B32</f>
        <v>VAN DE LOCATIE</v>
      </c>
      <c r="C5" s="87"/>
      <c r="D5" s="56"/>
      <c r="E5" s="55"/>
      <c r="F5" s="55"/>
      <c r="G5" s="53"/>
      <c r="H5" s="40" t="s">
        <v>348</v>
      </c>
      <c r="I5" s="40" t="s">
        <v>207</v>
      </c>
      <c r="J5" s="41" t="s">
        <v>349</v>
      </c>
      <c r="K5" s="110"/>
      <c r="L5" s="41"/>
      <c r="M5" s="53"/>
      <c r="N5" s="125"/>
    </row>
    <row r="6" spans="1:18" ht="24.75" customHeight="1" outlineLevel="1" thickTop="1" thickBot="1" x14ac:dyDescent="0.3">
      <c r="A6" s="19"/>
      <c r="B6" s="19"/>
      <c r="C6" s="42" t="e">
        <f>INPUT!#REF!</f>
        <v>#REF!</v>
      </c>
      <c r="D6" s="75" t="str">
        <f>INPUT!C33</f>
        <v>Zijn er kwetsbare functies binnen een straal van 200 meter rond de site?</v>
      </c>
      <c r="E6" s="35" t="str">
        <f>INPUT!D33</f>
        <v>belangrijk</v>
      </c>
      <c r="F6" s="84" t="str">
        <f>INPUT!E33</f>
        <v>kies</v>
      </c>
      <c r="G6" s="19"/>
      <c r="H6" s="98">
        <f>VLOOKUP(F6,Range_vlookup,3,FALSE)</f>
        <v>0</v>
      </c>
      <c r="I6" s="98">
        <f>IF(H6="x","x",VLOOKUP(E6,Range_vlookup,3,FALSE))</f>
        <v>1</v>
      </c>
      <c r="J6" s="99">
        <f>IF(H6="x","x",H6*I6)</f>
        <v>0</v>
      </c>
      <c r="K6" s="108"/>
      <c r="L6" s="174">
        <f>J20*(F20/I20)/F20</f>
        <v>0</v>
      </c>
      <c r="M6" s="116"/>
      <c r="N6" s="123"/>
      <c r="O6" s="128" t="s">
        <v>350</v>
      </c>
      <c r="P6" s="129" t="s">
        <v>351</v>
      </c>
      <c r="Q6" s="130" t="s">
        <v>348</v>
      </c>
      <c r="R6" s="31"/>
    </row>
    <row r="7" spans="1:18" ht="24.75" customHeight="1" outlineLevel="1" thickTop="1" thickBot="1" x14ac:dyDescent="0.3">
      <c r="A7" s="19"/>
      <c r="B7" s="19"/>
      <c r="C7" s="42" t="e">
        <f>INPUT!#REF!</f>
        <v>#REF!</v>
      </c>
      <c r="D7" s="75" t="str">
        <f>INPUT!C34</f>
        <v>Welke bestemming heeft de site?</v>
      </c>
      <c r="E7" s="35" t="str">
        <f>INPUT!D34</f>
        <v>belangrijk</v>
      </c>
      <c r="F7" s="84" t="str">
        <f>INPUT!E34</f>
        <v>kies</v>
      </c>
      <c r="G7" s="19"/>
      <c r="H7" s="98">
        <f>VLOOKUP(F7,Range_vlookup,3,FALSE)</f>
        <v>0</v>
      </c>
      <c r="I7" s="98">
        <f>IF(H7="x","x",VLOOKUP(E7,Range_vlookup,3,FALSE))</f>
        <v>1</v>
      </c>
      <c r="J7" s="99">
        <f t="shared" ref="J7:J19" si="0">IF(H7="x","x",H7*I7)</f>
        <v>0</v>
      </c>
      <c r="K7" s="107"/>
      <c r="L7" s="175"/>
      <c r="M7" s="116"/>
      <c r="N7" s="123"/>
      <c r="O7" s="117">
        <v>0</v>
      </c>
      <c r="P7" s="118">
        <v>20</v>
      </c>
      <c r="Q7" s="119">
        <f>L6/5</f>
        <v>0</v>
      </c>
      <c r="R7" s="113"/>
    </row>
    <row r="8" spans="1:18" ht="24.75" customHeight="1" outlineLevel="1" thickTop="1" thickBot="1" x14ac:dyDescent="0.3">
      <c r="A8" s="19"/>
      <c r="B8" s="19"/>
      <c r="C8" s="42" t="e">
        <f>INPUT!#REF!</f>
        <v>#REF!</v>
      </c>
      <c r="D8" s="75" t="str">
        <f>INPUT!C35</f>
        <v>Ligt de site in een stad of een gemeente?</v>
      </c>
      <c r="E8" s="51">
        <f>INPUT!D35</f>
        <v>0</v>
      </c>
      <c r="F8" s="84" t="str">
        <f>INPUT!E35</f>
        <v>kies</v>
      </c>
      <c r="G8" s="19"/>
      <c r="H8" s="105"/>
      <c r="I8" s="105"/>
      <c r="J8" s="103"/>
      <c r="K8" s="107"/>
      <c r="L8" s="175"/>
      <c r="M8" s="116"/>
      <c r="N8" s="123"/>
      <c r="O8" s="117">
        <v>1</v>
      </c>
      <c r="P8" s="118">
        <v>20</v>
      </c>
      <c r="Q8" s="119">
        <v>0.01</v>
      </c>
      <c r="R8" s="114"/>
    </row>
    <row r="9" spans="1:18" ht="24.75" customHeight="1" outlineLevel="1" thickTop="1" thickBot="1" x14ac:dyDescent="0.3">
      <c r="A9" s="19"/>
      <c r="B9" s="19"/>
      <c r="C9" s="42" t="e">
        <f>INPUT!#REF!</f>
        <v>#REF!</v>
      </c>
      <c r="D9" s="75" t="str">
        <f>INPUT!C36</f>
        <v>In welk type buurt ligt de site?</v>
      </c>
      <c r="E9" s="35" t="str">
        <f>INPUT!D36</f>
        <v>belangrijk</v>
      </c>
      <c r="F9" s="85" t="str">
        <f>INPUT!E36</f>
        <v>kies</v>
      </c>
      <c r="G9" s="19"/>
      <c r="H9" s="98">
        <f>VLOOKUP(F9,Range_vlookup,3,FALSE)</f>
        <v>0</v>
      </c>
      <c r="I9" s="98">
        <f>IF(H9="x","x",VLOOKUP(E9,Range_vlookup,3,FALSE))</f>
        <v>1</v>
      </c>
      <c r="J9" s="99">
        <f t="shared" si="0"/>
        <v>0</v>
      </c>
      <c r="K9" s="107"/>
      <c r="L9" s="175"/>
      <c r="M9" s="116"/>
      <c r="N9" s="123"/>
      <c r="O9" s="117">
        <v>2</v>
      </c>
      <c r="P9" s="118">
        <v>20</v>
      </c>
      <c r="Q9" s="119">
        <f>Q12-Q8-Q7</f>
        <v>0.99</v>
      </c>
      <c r="R9" s="115"/>
    </row>
    <row r="10" spans="1:18" ht="24.75" customHeight="1" outlineLevel="1" thickTop="1" thickBot="1" x14ac:dyDescent="0.3">
      <c r="A10" s="19"/>
      <c r="B10" s="19"/>
      <c r="C10" s="42" t="e">
        <f>INPUT!#REF!</f>
        <v>#REF!</v>
      </c>
      <c r="D10" s="75" t="str">
        <f>INPUT!C37</f>
        <v>Hoe groot is de site?</v>
      </c>
      <c r="E10" s="35" t="str">
        <f>INPUT!D37</f>
        <v>belangrijk</v>
      </c>
      <c r="F10" s="84" t="str">
        <f>INPUT!E37</f>
        <v>kies</v>
      </c>
      <c r="G10" s="19"/>
      <c r="H10" s="98">
        <f>VLOOKUP(F10,Range_vlookup,3,FALSE)</f>
        <v>0</v>
      </c>
      <c r="I10" s="98">
        <f>IF(H10="x","x",VLOOKUP(E10,Range_vlookup,3,FALSE))</f>
        <v>1</v>
      </c>
      <c r="J10" s="99">
        <f t="shared" si="0"/>
        <v>0</v>
      </c>
      <c r="K10" s="107"/>
      <c r="L10" s="175"/>
      <c r="M10" s="116"/>
      <c r="N10" s="123"/>
      <c r="O10" s="117">
        <v>3</v>
      </c>
      <c r="P10" s="118">
        <v>20</v>
      </c>
      <c r="Q10" s="119">
        <v>0</v>
      </c>
      <c r="R10" s="114"/>
    </row>
    <row r="11" spans="1:18" ht="24.75" customHeight="1" outlineLevel="1" thickTop="1" thickBot="1" x14ac:dyDescent="0.3">
      <c r="A11" s="19"/>
      <c r="B11" s="19"/>
      <c r="C11" s="42" t="e">
        <f>INPUT!#REF!</f>
        <v>#REF!</v>
      </c>
      <c r="D11" s="75" t="str">
        <f>INPUT!C38</f>
        <v>Wat is de actuele graad van bebouwde oppervlakte op de site?</v>
      </c>
      <c r="E11" s="35"/>
      <c r="F11" s="84" t="str">
        <f>INPUT!E38</f>
        <v>kies</v>
      </c>
      <c r="G11" s="19"/>
      <c r="H11" s="105"/>
      <c r="I11" s="105"/>
      <c r="J11" s="103"/>
      <c r="K11" s="107"/>
      <c r="L11" s="175"/>
      <c r="M11" s="116"/>
      <c r="N11" s="123"/>
      <c r="O11" s="117">
        <v>4</v>
      </c>
      <c r="P11" s="118">
        <v>20</v>
      </c>
      <c r="Q11" s="119">
        <v>0</v>
      </c>
      <c r="R11" s="114"/>
    </row>
    <row r="12" spans="1:18" ht="24.75" customHeight="1" outlineLevel="1" thickTop="1" thickBot="1" x14ac:dyDescent="0.3">
      <c r="A12" s="19"/>
      <c r="B12" s="19"/>
      <c r="C12" s="42" t="e">
        <f>INPUT!#REF!</f>
        <v>#REF!</v>
      </c>
      <c r="D12" s="75" t="str">
        <f>INPUT!C39</f>
        <v>Is er onroerend erfgoed op de site aanwezig?</v>
      </c>
      <c r="E12" s="35"/>
      <c r="F12" s="84" t="str">
        <f>INPUT!E39</f>
        <v>kies</v>
      </c>
      <c r="G12" s="19"/>
      <c r="H12" s="105"/>
      <c r="I12" s="105"/>
      <c r="J12" s="103"/>
      <c r="K12" s="107"/>
      <c r="L12" s="175"/>
      <c r="M12" s="116"/>
      <c r="N12" s="123"/>
      <c r="O12" s="120">
        <v>5</v>
      </c>
      <c r="P12" s="121">
        <v>100</v>
      </c>
      <c r="Q12" s="122">
        <v>1</v>
      </c>
      <c r="R12" s="114"/>
    </row>
    <row r="13" spans="1:18" ht="24.75" customHeight="1" outlineLevel="1" thickTop="1" thickBot="1" x14ac:dyDescent="0.3">
      <c r="A13" s="19"/>
      <c r="B13" s="19"/>
      <c r="C13" s="42" t="e">
        <f>INPUT!#REF!</f>
        <v>#REF!</v>
      </c>
      <c r="D13" s="75" t="str">
        <f>INPUT!C40</f>
        <v>In welke staat is de site vandaag?</v>
      </c>
      <c r="E13" s="35"/>
      <c r="F13" s="84" t="str">
        <f>INPUT!E40</f>
        <v>kies</v>
      </c>
      <c r="G13" s="19"/>
      <c r="H13" s="105"/>
      <c r="I13" s="105"/>
      <c r="J13" s="103"/>
      <c r="K13" s="107"/>
      <c r="L13" s="175"/>
      <c r="M13" s="19"/>
      <c r="N13" s="123"/>
    </row>
    <row r="14" spans="1:18" ht="24.75" customHeight="1" outlineLevel="1" thickTop="1" thickBot="1" x14ac:dyDescent="0.3">
      <c r="A14" s="19"/>
      <c r="B14" s="19"/>
      <c r="C14" s="42" t="e">
        <f>INPUT!#REF!</f>
        <v>#REF!</v>
      </c>
      <c r="D14" s="75" t="str">
        <f>INPUT!C41</f>
        <v>Is er op de site voldoende ruimte om te bufferen?</v>
      </c>
      <c r="E14" s="35" t="str">
        <f>INPUT!D41</f>
        <v>belangrijk</v>
      </c>
      <c r="F14" s="84" t="str">
        <f>INPUT!E41</f>
        <v>kies</v>
      </c>
      <c r="G14" s="19"/>
      <c r="H14" s="98">
        <f>VLOOKUP(F14,Range_vlookup,3,FALSE)</f>
        <v>0</v>
      </c>
      <c r="I14" s="98">
        <f>IF(H14="x","x",VLOOKUP(E14,Range_vlookup,3,FALSE))</f>
        <v>1</v>
      </c>
      <c r="J14" s="99">
        <f t="shared" si="0"/>
        <v>0</v>
      </c>
      <c r="K14" s="107"/>
      <c r="L14" s="175"/>
      <c r="M14" s="19"/>
      <c r="N14" s="123"/>
    </row>
    <row r="15" spans="1:18" s="29" customFormat="1" ht="24.75" customHeight="1" thickTop="1" thickBot="1" x14ac:dyDescent="0.3">
      <c r="A15" s="53"/>
      <c r="B15" s="54" t="str">
        <f>INPUT!B42</f>
        <v>VAN DE GEPLANDE ACTIVITEIT</v>
      </c>
      <c r="C15" s="87"/>
      <c r="D15" s="56"/>
      <c r="E15" s="56"/>
      <c r="F15" s="56"/>
      <c r="G15" s="53"/>
      <c r="H15" s="95"/>
      <c r="I15" s="95"/>
      <c r="J15" s="95"/>
      <c r="K15" s="107"/>
      <c r="L15" s="175"/>
      <c r="M15" s="53"/>
      <c r="N15" s="125"/>
    </row>
    <row r="16" spans="1:18" ht="24.75" customHeight="1" outlineLevel="1" thickTop="1" thickBot="1" x14ac:dyDescent="0.3">
      <c r="A16" s="19"/>
      <c r="B16" s="19"/>
      <c r="C16" s="42" t="e">
        <f>INPUT!#REF!</f>
        <v>#REF!</v>
      </c>
      <c r="D16" s="75" t="str">
        <f>INPUT!C43</f>
        <v>Wat is de visuele impact van het project op de omgeving?</v>
      </c>
      <c r="E16" s="35" t="str">
        <f>INPUT!D43</f>
        <v>belangrijk</v>
      </c>
      <c r="F16" s="84" t="str">
        <f>INPUT!E43</f>
        <v>kies</v>
      </c>
      <c r="G16" s="19"/>
      <c r="H16" s="98">
        <f>VLOOKUP(F16,Range_vlookup,3,FALSE)</f>
        <v>0</v>
      </c>
      <c r="I16" s="98">
        <f>IF(H16="x","x",VLOOKUP(E16,Range_vlookup,3,FALSE))</f>
        <v>1</v>
      </c>
      <c r="J16" s="99">
        <f t="shared" si="0"/>
        <v>0</v>
      </c>
      <c r="K16" s="107"/>
      <c r="L16" s="175"/>
      <c r="M16" s="19"/>
      <c r="N16" s="123"/>
    </row>
    <row r="17" spans="1:17" ht="24.75" customHeight="1" outlineLevel="1" thickTop="1" thickBot="1" x14ac:dyDescent="0.3">
      <c r="A17" s="19"/>
      <c r="B17" s="19"/>
      <c r="C17" s="42" t="e">
        <f>INPUT!#REF!</f>
        <v>#REF!</v>
      </c>
      <c r="D17" s="75" t="str">
        <f>INPUT!C44</f>
        <v>In welke mate moet de bestaande toestand aan de geplande activiteiten worden aangepast?</v>
      </c>
      <c r="E17" s="35" t="str">
        <f>INPUT!D44</f>
        <v>belangrijk</v>
      </c>
      <c r="F17" s="84" t="str">
        <f>INPUT!E44</f>
        <v>kies</v>
      </c>
      <c r="G17" s="19"/>
      <c r="H17" s="98">
        <f>VLOOKUP(F17,Range_vlookup,3,FALSE)</f>
        <v>0</v>
      </c>
      <c r="I17" s="98">
        <f>IF(H17="x","x",VLOOKUP(E17,Range_vlookup,3,FALSE))</f>
        <v>1</v>
      </c>
      <c r="J17" s="99">
        <f t="shared" si="0"/>
        <v>0</v>
      </c>
      <c r="K17" s="107"/>
      <c r="L17" s="175"/>
      <c r="M17" s="19"/>
      <c r="N17" s="123"/>
    </row>
    <row r="18" spans="1:17" ht="24.75" customHeight="1" outlineLevel="1" thickTop="1" thickBot="1" x14ac:dyDescent="0.3">
      <c r="A18" s="19"/>
      <c r="B18" s="19"/>
      <c r="C18" s="42" t="e">
        <f>INPUT!#REF!</f>
        <v>#REF!</v>
      </c>
      <c r="D18" s="75" t="str">
        <f>INPUT!C45</f>
        <v>Vereisen de geplande activiteiten opslag in open lucht?</v>
      </c>
      <c r="E18" s="35" t="str">
        <f>INPUT!D45</f>
        <v>belangrijk</v>
      </c>
      <c r="F18" s="84" t="str">
        <f>INPUT!E45</f>
        <v>kies</v>
      </c>
      <c r="G18" s="19"/>
      <c r="H18" s="98">
        <f>VLOOKUP(F18,Range_vlookup,3,FALSE)</f>
        <v>0</v>
      </c>
      <c r="I18" s="98">
        <f>IF(H18="x","x",VLOOKUP(E18,Range_vlookup,3,FALSE))</f>
        <v>1</v>
      </c>
      <c r="J18" s="99">
        <f t="shared" si="0"/>
        <v>0</v>
      </c>
      <c r="K18" s="107"/>
      <c r="L18" s="175"/>
      <c r="M18" s="19"/>
      <c r="N18" s="123"/>
    </row>
    <row r="19" spans="1:17" ht="24.75" customHeight="1" outlineLevel="1" thickTop="1" thickBot="1" x14ac:dyDescent="0.3">
      <c r="A19" s="19"/>
      <c r="B19" s="19"/>
      <c r="C19" s="42" t="e">
        <f>INPUT!#REF!</f>
        <v>#REF!</v>
      </c>
      <c r="D19" s="75" t="str">
        <f>INPUT!C46</f>
        <v>Kan het aanwezige erfgoed op de site behouden worden?</v>
      </c>
      <c r="E19" s="35" t="str">
        <f>INPUT!D46</f>
        <v>belangrijk</v>
      </c>
      <c r="F19" s="84" t="str">
        <f>INPUT!E46</f>
        <v>kies</v>
      </c>
      <c r="G19" s="19"/>
      <c r="H19" s="98">
        <f>VLOOKUP(F19,Range_vlookup,3,FALSE)</f>
        <v>0</v>
      </c>
      <c r="I19" s="98">
        <f>IF(H19="x","x",VLOOKUP(E19,Range_vlookup,3,FALSE))</f>
        <v>1</v>
      </c>
      <c r="J19" s="99">
        <f t="shared" si="0"/>
        <v>0</v>
      </c>
      <c r="K19" s="111"/>
      <c r="L19" s="176"/>
      <c r="M19" s="19"/>
      <c r="N19" s="123"/>
    </row>
    <row r="20" spans="1:17" ht="24.75" customHeight="1" thickTop="1" thickBot="1" x14ac:dyDescent="0.3">
      <c r="A20" s="19"/>
      <c r="B20" s="19"/>
      <c r="C20" s="42"/>
      <c r="D20" s="43"/>
      <c r="E20" s="32"/>
      <c r="F20" s="156">
        <f>IF(F12=LISTS!A45,9,8)</f>
        <v>8</v>
      </c>
      <c r="G20" s="30"/>
      <c r="H20" s="155">
        <f>SUM(H6:H19)</f>
        <v>0</v>
      </c>
      <c r="I20" s="155">
        <f>SUM(I6:I19)</f>
        <v>9</v>
      </c>
      <c r="J20" s="155">
        <f>SUM(J6:J19)</f>
        <v>0</v>
      </c>
      <c r="K20" s="103"/>
      <c r="L20" s="33"/>
      <c r="M20" s="19"/>
      <c r="N20" s="123"/>
    </row>
    <row r="21" spans="1:17" ht="39.950000000000003" customHeight="1" thickTop="1" thickBot="1" x14ac:dyDescent="0.3">
      <c r="A21" s="19"/>
      <c r="B21" s="57" t="str">
        <f>INPUT!B48</f>
        <v>SOCIALE KENMERKEN</v>
      </c>
      <c r="C21" s="86"/>
      <c r="D21" s="43"/>
      <c r="E21" s="32"/>
      <c r="F21" s="32"/>
      <c r="G21" s="19"/>
      <c r="H21" s="95"/>
      <c r="I21" s="95"/>
      <c r="J21" s="95"/>
      <c r="K21" s="103"/>
      <c r="L21" s="33"/>
      <c r="M21" s="19"/>
      <c r="N21" s="123"/>
    </row>
    <row r="22" spans="1:17" s="28" customFormat="1" ht="24.75" customHeight="1" thickTop="1" thickBot="1" x14ac:dyDescent="0.3">
      <c r="A22" s="50"/>
      <c r="B22" s="58" t="str">
        <f>INPUT!B49</f>
        <v>VAN DE GEPLANDE ACTIVITEIT</v>
      </c>
      <c r="C22" s="87"/>
      <c r="D22" s="56"/>
      <c r="E22" s="51"/>
      <c r="F22" s="51"/>
      <c r="G22" s="50"/>
      <c r="H22" s="95"/>
      <c r="I22" s="95"/>
      <c r="J22" s="95"/>
      <c r="K22" s="103"/>
      <c r="L22" s="37"/>
      <c r="M22" s="50"/>
      <c r="N22" s="124"/>
      <c r="O22" s="128" t="s">
        <v>350</v>
      </c>
      <c r="P22" s="129" t="s">
        <v>351</v>
      </c>
      <c r="Q22" s="130" t="s">
        <v>348</v>
      </c>
    </row>
    <row r="23" spans="1:17" ht="24.75" customHeight="1" outlineLevel="1" thickTop="1" thickBot="1" x14ac:dyDescent="0.3">
      <c r="A23" s="19"/>
      <c r="B23" s="19"/>
      <c r="C23" s="42" t="e">
        <f>INPUT!#REF!</f>
        <v>#REF!</v>
      </c>
      <c r="D23" s="76" t="str">
        <f>INPUT!C50</f>
        <v>Draagt het bedrijf bij tot de uitstraling van de gemeente?</v>
      </c>
      <c r="E23" s="35" t="str">
        <f>INPUT!D50</f>
        <v>belangrijk</v>
      </c>
      <c r="F23" s="84" t="str">
        <f>INPUT!E50</f>
        <v>kies</v>
      </c>
      <c r="G23" s="19"/>
      <c r="H23" s="100">
        <f>VLOOKUP(F23,Range_vlookup,3,FALSE)</f>
        <v>0</v>
      </c>
      <c r="I23" s="100">
        <f>IF(H23="x","x",VLOOKUP(E23,Range_vlookup,3,FALSE))</f>
        <v>1</v>
      </c>
      <c r="J23" s="99">
        <f t="shared" ref="J23:J26" si="1">IF(H23="x","x",H23*I23)</f>
        <v>0</v>
      </c>
      <c r="K23" s="108"/>
      <c r="L23" s="177">
        <f>J27/I27</f>
        <v>0</v>
      </c>
      <c r="M23" s="19"/>
      <c r="N23" s="123"/>
      <c r="O23" s="117">
        <v>0</v>
      </c>
      <c r="P23" s="118">
        <v>20</v>
      </c>
      <c r="Q23" s="119">
        <f>L23/5</f>
        <v>0</v>
      </c>
    </row>
    <row r="24" spans="1:17" ht="24.75" customHeight="1" outlineLevel="1" thickTop="1" thickBot="1" x14ac:dyDescent="0.3">
      <c r="A24" s="19"/>
      <c r="B24" s="19"/>
      <c r="C24" s="42" t="e">
        <f>INPUT!#REF!</f>
        <v>#REF!</v>
      </c>
      <c r="D24" s="76" t="str">
        <f>INPUT!C51</f>
        <v>Heeft het bedrijf een publieksfunctie?</v>
      </c>
      <c r="E24" s="35" t="str">
        <f>INPUT!D51</f>
        <v>belangrijk</v>
      </c>
      <c r="F24" s="84" t="str">
        <f>INPUT!E51</f>
        <v>kies</v>
      </c>
      <c r="G24" s="19"/>
      <c r="H24" s="100">
        <f>VLOOKUP(F24,Range_vlookup,3,FALSE)</f>
        <v>0</v>
      </c>
      <c r="I24" s="100">
        <f>IF(H24="x","x",VLOOKUP(E24,Range_vlookup,3,FALSE))</f>
        <v>1</v>
      </c>
      <c r="J24" s="99">
        <f t="shared" si="1"/>
        <v>0</v>
      </c>
      <c r="K24" s="107"/>
      <c r="L24" s="178"/>
      <c r="M24" s="19"/>
      <c r="N24" s="123"/>
      <c r="O24" s="117">
        <v>1</v>
      </c>
      <c r="P24" s="118">
        <v>20</v>
      </c>
      <c r="Q24" s="119">
        <v>0.01</v>
      </c>
    </row>
    <row r="25" spans="1:17" ht="24.75" customHeight="1" outlineLevel="1" thickTop="1" thickBot="1" x14ac:dyDescent="0.3">
      <c r="A25" s="19"/>
      <c r="B25" s="19"/>
      <c r="C25" s="42" t="e">
        <f>INPUT!#REF!</f>
        <v>#REF!</v>
      </c>
      <c r="D25" s="76" t="str">
        <f>INPUT!C52</f>
        <v>Is een gedeeld gebruik van delen van de bedrijfssite mogelijk en bespreekbaar?</v>
      </c>
      <c r="E25" s="35" t="str">
        <f>INPUT!D52</f>
        <v>belangrijk</v>
      </c>
      <c r="F25" s="84" t="str">
        <f>INPUT!E52</f>
        <v>kies</v>
      </c>
      <c r="G25" s="19"/>
      <c r="H25" s="100">
        <f>VLOOKUP(F25,Range_vlookup,3,FALSE)</f>
        <v>0</v>
      </c>
      <c r="I25" s="100">
        <f>IF(H25="x","x",VLOOKUP(E25,Range_vlookup,3,FALSE))</f>
        <v>1</v>
      </c>
      <c r="J25" s="99">
        <f t="shared" si="1"/>
        <v>0</v>
      </c>
      <c r="K25" s="107"/>
      <c r="L25" s="178"/>
      <c r="M25" s="19"/>
      <c r="N25" s="123"/>
      <c r="O25" s="117">
        <v>2</v>
      </c>
      <c r="P25" s="118">
        <v>20</v>
      </c>
      <c r="Q25" s="119">
        <f>Q28-Q24-Q23</f>
        <v>0.99</v>
      </c>
    </row>
    <row r="26" spans="1:17" ht="24.75" customHeight="1" outlineLevel="1" thickTop="1" thickBot="1" x14ac:dyDescent="0.3">
      <c r="A26" s="19"/>
      <c r="B26" s="19"/>
      <c r="C26" s="42" t="e">
        <f>INPUT!#REF!</f>
        <v>#REF!</v>
      </c>
      <c r="D26" s="76" t="str">
        <f>INPUT!C53</f>
        <v>Komt de zaakvoerder of een  conciërge bij het bedrijf wonen?</v>
      </c>
      <c r="E26" s="35" t="str">
        <f>INPUT!D53</f>
        <v>belangrijk</v>
      </c>
      <c r="F26" s="84" t="str">
        <f>INPUT!E53</f>
        <v>kies</v>
      </c>
      <c r="G26" s="19"/>
      <c r="H26" s="100">
        <f>VLOOKUP(F26,Range_vlookup,3,FALSE)</f>
        <v>0</v>
      </c>
      <c r="I26" s="100">
        <f>IF(H26="x","x",VLOOKUP(E26,Range_vlookup,3,FALSE))</f>
        <v>1</v>
      </c>
      <c r="J26" s="99">
        <f t="shared" si="1"/>
        <v>0</v>
      </c>
      <c r="K26" s="111"/>
      <c r="L26" s="179"/>
      <c r="M26" s="19"/>
      <c r="N26" s="123"/>
      <c r="O26" s="117">
        <v>3</v>
      </c>
      <c r="P26" s="118">
        <v>20</v>
      </c>
      <c r="Q26" s="119">
        <v>0</v>
      </c>
    </row>
    <row r="27" spans="1:17" s="44" customFormat="1" ht="24.75" customHeight="1" thickTop="1" thickBot="1" x14ac:dyDescent="0.3">
      <c r="A27" s="59"/>
      <c r="B27" s="59"/>
      <c r="C27" s="42"/>
      <c r="D27" s="77"/>
      <c r="E27" s="60"/>
      <c r="F27" s="112">
        <f>IF(F19=LISTS!A52,9,8)</f>
        <v>8</v>
      </c>
      <c r="G27" s="59"/>
      <c r="H27" s="95">
        <f>SUM(H23:H26)</f>
        <v>0</v>
      </c>
      <c r="I27" s="95">
        <f t="shared" ref="I27:J27" si="2">SUM(I23:I26)</f>
        <v>4</v>
      </c>
      <c r="J27" s="95">
        <f t="shared" si="2"/>
        <v>0</v>
      </c>
      <c r="K27" s="103"/>
      <c r="L27" s="45"/>
      <c r="M27" s="59"/>
      <c r="N27" s="126"/>
      <c r="O27" s="117">
        <v>4</v>
      </c>
      <c r="P27" s="118">
        <v>20</v>
      </c>
      <c r="Q27" s="119">
        <v>0</v>
      </c>
    </row>
    <row r="28" spans="1:17" s="28" customFormat="1" ht="39.950000000000003" customHeight="1" thickTop="1" thickBot="1" x14ac:dyDescent="0.3">
      <c r="A28" s="50"/>
      <c r="B28" s="61" t="str">
        <f>INPUT!B55</f>
        <v>ECONOMISCHE KENMERKEN</v>
      </c>
      <c r="C28" s="86"/>
      <c r="D28" s="56"/>
      <c r="E28" s="51"/>
      <c r="F28" s="51"/>
      <c r="G28" s="50"/>
      <c r="H28" s="95"/>
      <c r="I28" s="95"/>
      <c r="J28" s="95"/>
      <c r="K28" s="103"/>
      <c r="L28" s="37"/>
      <c r="M28" s="50"/>
      <c r="N28" s="124"/>
      <c r="O28" s="120">
        <v>5</v>
      </c>
      <c r="P28" s="121">
        <v>100</v>
      </c>
      <c r="Q28" s="122">
        <v>1</v>
      </c>
    </row>
    <row r="29" spans="1:17" s="28" customFormat="1" ht="24.75" customHeight="1" thickTop="1" thickBot="1" x14ac:dyDescent="0.3">
      <c r="A29" s="50"/>
      <c r="B29" s="62" t="str">
        <f>INPUT!B56</f>
        <v>VAN DE GEPLANDE ACTIVITEIT</v>
      </c>
      <c r="C29" s="88"/>
      <c r="D29" s="63"/>
      <c r="E29" s="64"/>
      <c r="F29" s="64"/>
      <c r="G29" s="50"/>
      <c r="H29" s="95"/>
      <c r="I29" s="95"/>
      <c r="J29" s="95"/>
      <c r="K29" s="103"/>
      <c r="L29" s="37"/>
      <c r="M29" s="50"/>
      <c r="N29" s="124"/>
    </row>
    <row r="30" spans="1:17" ht="24.75" customHeight="1" outlineLevel="1" thickTop="1" thickBot="1" x14ac:dyDescent="0.3">
      <c r="A30" s="19"/>
      <c r="B30" s="19"/>
      <c r="C30" s="42" t="e">
        <f>INPUT!#REF!</f>
        <v>#REF!</v>
      </c>
      <c r="D30" s="47" t="str">
        <f>INPUT!C57</f>
        <v>Tot welke economische sector behoort het bedrijf?</v>
      </c>
      <c r="E30" s="35"/>
      <c r="F30" s="84" t="str">
        <f>INPUT!E57</f>
        <v>kies</v>
      </c>
      <c r="G30" s="19"/>
      <c r="H30" s="105"/>
      <c r="I30" s="105"/>
      <c r="J30" s="103"/>
      <c r="K30" s="108"/>
      <c r="L30" s="177">
        <f>J42/I42</f>
        <v>0</v>
      </c>
      <c r="M30" s="19"/>
      <c r="N30" s="123"/>
    </row>
    <row r="31" spans="1:17" ht="24.75" customHeight="1" outlineLevel="1" thickTop="1" thickBot="1" x14ac:dyDescent="0.3">
      <c r="A31" s="19"/>
      <c r="B31" s="19"/>
      <c r="C31" s="42" t="e">
        <f>INPUT!#REF!</f>
        <v>#REF!</v>
      </c>
      <c r="D31" s="47" t="str">
        <f>INPUT!C58</f>
        <v>Is de belangrijkste doelgroep van het bedrijf particulieren (B2C) of professionelen (B2B)</v>
      </c>
      <c r="E31" s="35"/>
      <c r="F31" s="84" t="str">
        <f>INPUT!E58</f>
        <v>kies</v>
      </c>
      <c r="G31" s="19"/>
      <c r="H31" s="105"/>
      <c r="I31" s="105"/>
      <c r="J31" s="103"/>
      <c r="K31" s="107"/>
      <c r="L31" s="178"/>
      <c r="M31" s="19"/>
      <c r="N31" s="123"/>
    </row>
    <row r="32" spans="1:17" ht="24.75" customHeight="1" outlineLevel="1" thickTop="1" thickBot="1" x14ac:dyDescent="0.3">
      <c r="A32" s="19"/>
      <c r="B32" s="19"/>
      <c r="C32" s="42" t="e">
        <f>INPUT!#REF!</f>
        <v>#REF!</v>
      </c>
      <c r="D32" s="47" t="str">
        <f>INPUT!C59</f>
        <v>Laat de onderneming zich binnen een regionaal clusterbeleid inschrijven?</v>
      </c>
      <c r="E32" s="35" t="str">
        <f>INPUT!D59</f>
        <v>belangrijk</v>
      </c>
      <c r="F32" s="84" t="str">
        <f>INPUT!E59</f>
        <v>kies</v>
      </c>
      <c r="G32" s="19"/>
      <c r="H32" s="101">
        <f t="shared" ref="H32:H41" si="3">VLOOKUP(F32,Range_vlookup,3,FALSE)</f>
        <v>0</v>
      </c>
      <c r="I32" s="101">
        <f t="shared" ref="I32:I41" si="4">IF(H32="x","x",VLOOKUP(E32,Range_vlookup,3,FALSE))</f>
        <v>1</v>
      </c>
      <c r="J32" s="99">
        <f t="shared" ref="J32:J41" si="5">IF(H32="x","x",H32*I32)</f>
        <v>0</v>
      </c>
      <c r="K32" s="107"/>
      <c r="L32" s="178"/>
      <c r="M32" s="19"/>
      <c r="N32" s="123"/>
      <c r="O32" s="128" t="s">
        <v>350</v>
      </c>
      <c r="P32" s="129" t="s">
        <v>351</v>
      </c>
      <c r="Q32" s="130" t="s">
        <v>348</v>
      </c>
    </row>
    <row r="33" spans="1:17" ht="24.75" customHeight="1" outlineLevel="1" thickTop="1" thickBot="1" x14ac:dyDescent="0.3">
      <c r="A33" s="19"/>
      <c r="B33" s="19"/>
      <c r="C33" s="42" t="e">
        <f>INPUT!#REF!</f>
        <v>#REF!</v>
      </c>
      <c r="D33" s="47" t="str">
        <f>INPUT!C60</f>
        <v>In welke mate hangt het bedrijf af van lokale (dus nabije) leveranciers?</v>
      </c>
      <c r="E33" s="35" t="str">
        <f>INPUT!D60</f>
        <v>belangrijk</v>
      </c>
      <c r="F33" s="84" t="str">
        <f>INPUT!E60</f>
        <v>kies</v>
      </c>
      <c r="G33" s="19"/>
      <c r="H33" s="101">
        <f t="shared" si="3"/>
        <v>0</v>
      </c>
      <c r="I33" s="101">
        <f t="shared" si="4"/>
        <v>1</v>
      </c>
      <c r="J33" s="99">
        <f t="shared" si="5"/>
        <v>0</v>
      </c>
      <c r="K33" s="107"/>
      <c r="L33" s="178"/>
      <c r="M33" s="19"/>
      <c r="N33" s="123"/>
      <c r="O33" s="117">
        <v>0</v>
      </c>
      <c r="P33" s="118">
        <v>20</v>
      </c>
      <c r="Q33" s="119">
        <f>L30/5</f>
        <v>0</v>
      </c>
    </row>
    <row r="34" spans="1:17" ht="24.75" customHeight="1" outlineLevel="1" thickTop="1" thickBot="1" x14ac:dyDescent="0.3">
      <c r="A34" s="19"/>
      <c r="B34" s="19"/>
      <c r="C34" s="42" t="e">
        <f>INPUT!#REF!</f>
        <v>#REF!</v>
      </c>
      <c r="D34" s="47" t="str">
        <f>INPUT!C61</f>
        <v xml:space="preserve">In welke mate hangt het bedrijf af van lokale (dus nabije) klanten? </v>
      </c>
      <c r="E34" s="35" t="str">
        <f>INPUT!D61</f>
        <v>belangrijk</v>
      </c>
      <c r="F34" s="84" t="str">
        <f>INPUT!E61</f>
        <v>kies</v>
      </c>
      <c r="G34" s="19"/>
      <c r="H34" s="101">
        <f t="shared" si="3"/>
        <v>0</v>
      </c>
      <c r="I34" s="101">
        <f t="shared" si="4"/>
        <v>1</v>
      </c>
      <c r="J34" s="99">
        <f t="shared" si="5"/>
        <v>0</v>
      </c>
      <c r="K34" s="107"/>
      <c r="L34" s="178"/>
      <c r="M34" s="19"/>
      <c r="N34" s="123"/>
      <c r="O34" s="117">
        <v>1</v>
      </c>
      <c r="P34" s="118">
        <v>20</v>
      </c>
      <c r="Q34" s="119">
        <v>0.01</v>
      </c>
    </row>
    <row r="35" spans="1:17" ht="24.75" customHeight="1" outlineLevel="1" thickTop="1" thickBot="1" x14ac:dyDescent="0.3">
      <c r="A35" s="19"/>
      <c r="B35" s="19"/>
      <c r="C35" s="42" t="e">
        <f>INPUT!#REF!</f>
        <v>#REF!</v>
      </c>
      <c r="D35" s="47" t="str">
        <f>INPUT!C62</f>
        <v>Welke betekenis hebben de geplande investeringen van het bedrijf?</v>
      </c>
      <c r="E35" s="35" t="str">
        <f>INPUT!D62</f>
        <v>belangrijk</v>
      </c>
      <c r="F35" s="84" t="str">
        <f>INPUT!E62</f>
        <v>kies</v>
      </c>
      <c r="G35" s="19"/>
      <c r="H35" s="101">
        <f t="shared" si="3"/>
        <v>0</v>
      </c>
      <c r="I35" s="101">
        <f t="shared" si="4"/>
        <v>1</v>
      </c>
      <c r="J35" s="99">
        <f t="shared" si="5"/>
        <v>0</v>
      </c>
      <c r="K35" s="107"/>
      <c r="L35" s="178"/>
      <c r="M35" s="19"/>
      <c r="N35" s="123"/>
      <c r="O35" s="117">
        <v>2</v>
      </c>
      <c r="P35" s="118">
        <v>20</v>
      </c>
      <c r="Q35" s="119">
        <f>Q38-Q34-Q33</f>
        <v>0.99</v>
      </c>
    </row>
    <row r="36" spans="1:17" ht="24.75" customHeight="1" outlineLevel="1" thickTop="1" thickBot="1" x14ac:dyDescent="0.3">
      <c r="A36" s="19"/>
      <c r="B36" s="19"/>
      <c r="C36" s="42" t="e">
        <f>INPUT!#REF!</f>
        <v>#REF!</v>
      </c>
      <c r="D36" s="47" t="str">
        <f>INPUT!C63</f>
        <v>Waar is het bedrijf momenteel gevestigd?</v>
      </c>
      <c r="E36" s="35" t="str">
        <f>INPUT!D63</f>
        <v>belangrijk</v>
      </c>
      <c r="F36" s="84" t="str">
        <f>INPUT!E63</f>
        <v>kies</v>
      </c>
      <c r="G36" s="19"/>
      <c r="H36" s="101">
        <f t="shared" si="3"/>
        <v>0</v>
      </c>
      <c r="I36" s="101">
        <f t="shared" si="4"/>
        <v>1</v>
      </c>
      <c r="J36" s="99">
        <f t="shared" si="5"/>
        <v>0</v>
      </c>
      <c r="K36" s="107"/>
      <c r="L36" s="178"/>
      <c r="M36" s="19"/>
      <c r="N36" s="123"/>
      <c r="O36" s="117">
        <v>3</v>
      </c>
      <c r="P36" s="118">
        <v>20</v>
      </c>
      <c r="Q36" s="119">
        <v>0</v>
      </c>
    </row>
    <row r="37" spans="1:17" ht="24.75" customHeight="1" outlineLevel="1" thickTop="1" thickBot="1" x14ac:dyDescent="0.3">
      <c r="A37" s="19"/>
      <c r="B37" s="19"/>
      <c r="C37" s="42" t="e">
        <f>INPUT!#REF!</f>
        <v>#REF!</v>
      </c>
      <c r="D37" s="47" t="str">
        <f>INPUT!C64</f>
        <v>Hoeveel (bijkomende) tewerkstelling brengt de investering met zich mee?</v>
      </c>
      <c r="E37" s="35" t="str">
        <f>INPUT!D64</f>
        <v>belangrijk</v>
      </c>
      <c r="F37" s="84" t="str">
        <f>INPUT!E64</f>
        <v>kies</v>
      </c>
      <c r="G37" s="19"/>
      <c r="H37" s="101">
        <f t="shared" si="3"/>
        <v>0</v>
      </c>
      <c r="I37" s="101">
        <f t="shared" si="4"/>
        <v>1</v>
      </c>
      <c r="J37" s="99">
        <f t="shared" si="5"/>
        <v>0</v>
      </c>
      <c r="K37" s="107"/>
      <c r="L37" s="178"/>
      <c r="M37" s="19"/>
      <c r="N37" s="123"/>
      <c r="O37" s="117">
        <v>4</v>
      </c>
      <c r="P37" s="118">
        <v>20</v>
      </c>
      <c r="Q37" s="119">
        <v>0</v>
      </c>
    </row>
    <row r="38" spans="1:17" ht="24.75" customHeight="1" outlineLevel="1" thickTop="1" thickBot="1" x14ac:dyDescent="0.3">
      <c r="A38" s="19"/>
      <c r="B38" s="19"/>
      <c r="C38" s="42" t="e">
        <f>INPUT!#REF!</f>
        <v>#REF!</v>
      </c>
      <c r="D38" s="47" t="str">
        <f>INPUT!C65</f>
        <v>Hoeveel groeimarge heeft de investering binnen de contouren van het terrein op basis van actuele groeicijfers?</v>
      </c>
      <c r="E38" s="35" t="str">
        <f>INPUT!D65</f>
        <v>belangrijk</v>
      </c>
      <c r="F38" s="84" t="str">
        <f>INPUT!E65</f>
        <v>kies</v>
      </c>
      <c r="G38" s="19"/>
      <c r="H38" s="101">
        <f t="shared" si="3"/>
        <v>0</v>
      </c>
      <c r="I38" s="101">
        <f t="shared" si="4"/>
        <v>1</v>
      </c>
      <c r="J38" s="99">
        <f t="shared" si="5"/>
        <v>0</v>
      </c>
      <c r="K38" s="107"/>
      <c r="L38" s="178"/>
      <c r="M38" s="19"/>
      <c r="N38" s="123"/>
      <c r="O38" s="120">
        <v>5</v>
      </c>
      <c r="P38" s="121">
        <v>100</v>
      </c>
      <c r="Q38" s="122">
        <v>1</v>
      </c>
    </row>
    <row r="39" spans="1:17" ht="24.75" customHeight="1" outlineLevel="1" thickTop="1" thickBot="1" x14ac:dyDescent="0.3">
      <c r="A39" s="19"/>
      <c r="B39" s="19"/>
      <c r="C39" s="42" t="e">
        <f>INPUT!#REF!</f>
        <v>#REF!</v>
      </c>
      <c r="D39" s="47" t="str">
        <f>INPUT!C66</f>
        <v>Wat betekent de investering op vlak van gemeentelijke inkomsten?</v>
      </c>
      <c r="E39" s="35" t="str">
        <f>INPUT!D66</f>
        <v>belangrijk</v>
      </c>
      <c r="F39" s="84" t="str">
        <f>INPUT!E66</f>
        <v>kies</v>
      </c>
      <c r="G39" s="19"/>
      <c r="H39" s="101">
        <f t="shared" si="3"/>
        <v>0</v>
      </c>
      <c r="I39" s="101">
        <f t="shared" si="4"/>
        <v>1</v>
      </c>
      <c r="J39" s="99">
        <f t="shared" si="5"/>
        <v>0</v>
      </c>
      <c r="K39" s="107"/>
      <c r="L39" s="178"/>
      <c r="M39" s="19"/>
      <c r="N39" s="123"/>
    </row>
    <row r="40" spans="1:17" ht="24.75" customHeight="1" outlineLevel="1" thickTop="1" thickBot="1" x14ac:dyDescent="0.3">
      <c r="A40" s="19"/>
      <c r="B40" s="19"/>
      <c r="C40" s="42" t="e">
        <f>INPUT!#REF!</f>
        <v>#REF!</v>
      </c>
      <c r="D40" s="47" t="str">
        <f>INPUT!C67</f>
        <v>Zijn er investeringen nodig vanuit de stad of gemeente om de investering te faciliteren?</v>
      </c>
      <c r="E40" s="35" t="str">
        <f>INPUT!D67</f>
        <v>belangrijk</v>
      </c>
      <c r="F40" s="84" t="str">
        <f>INPUT!E67</f>
        <v>kies</v>
      </c>
      <c r="G40" s="19"/>
      <c r="H40" s="101">
        <f t="shared" si="3"/>
        <v>0</v>
      </c>
      <c r="I40" s="101">
        <f t="shared" si="4"/>
        <v>1</v>
      </c>
      <c r="J40" s="99">
        <f t="shared" si="5"/>
        <v>0</v>
      </c>
      <c r="K40" s="107"/>
      <c r="L40" s="178"/>
      <c r="M40" s="19"/>
      <c r="N40" s="123"/>
    </row>
    <row r="41" spans="1:17" ht="24.75" customHeight="1" outlineLevel="1" thickTop="1" thickBot="1" x14ac:dyDescent="0.3">
      <c r="A41" s="19"/>
      <c r="B41" s="19"/>
      <c r="C41" s="42" t="e">
        <f>INPUT!#REF!</f>
        <v>#REF!</v>
      </c>
      <c r="D41" s="47" t="str">
        <f>INPUT!C68</f>
        <v>Hoe groot is de kans op schade aan en/of slijtage van het publieke domein tijdens de exploitatie</v>
      </c>
      <c r="E41" s="35" t="str">
        <f>INPUT!D68</f>
        <v>belangrijk</v>
      </c>
      <c r="F41" s="84" t="str">
        <f>INPUT!E68</f>
        <v>kies</v>
      </c>
      <c r="G41" s="19"/>
      <c r="H41" s="101">
        <f t="shared" si="3"/>
        <v>0</v>
      </c>
      <c r="I41" s="101">
        <f t="shared" si="4"/>
        <v>1</v>
      </c>
      <c r="J41" s="99">
        <f t="shared" si="5"/>
        <v>0</v>
      </c>
      <c r="K41" s="111"/>
      <c r="L41" s="179"/>
      <c r="M41" s="19"/>
      <c r="N41" s="123"/>
    </row>
    <row r="42" spans="1:17" ht="24.75" customHeight="1" thickTop="1" thickBot="1" x14ac:dyDescent="0.3">
      <c r="A42" s="19"/>
      <c r="B42" s="19"/>
      <c r="C42" s="42"/>
      <c r="D42" s="73"/>
      <c r="E42" s="19"/>
      <c r="G42" s="19"/>
      <c r="H42" s="95">
        <f>SUM(H32:H41)</f>
        <v>0</v>
      </c>
      <c r="I42" s="95">
        <f t="shared" ref="I42:J42" si="6">SUM(I32:I41)</f>
        <v>10</v>
      </c>
      <c r="J42" s="95">
        <f t="shared" si="6"/>
        <v>0</v>
      </c>
      <c r="K42" s="103"/>
      <c r="L42" s="33"/>
      <c r="M42" s="19"/>
      <c r="N42" s="123"/>
    </row>
    <row r="43" spans="1:17" ht="39.950000000000003" customHeight="1" thickTop="1" thickBot="1" x14ac:dyDescent="0.3">
      <c r="A43" s="19"/>
      <c r="B43" s="66" t="str">
        <f>INPUT!B70</f>
        <v>KENMERKEN LEEFMILIEU</v>
      </c>
      <c r="C43" s="86"/>
      <c r="D43" s="73"/>
      <c r="E43" s="19"/>
      <c r="G43" s="19"/>
      <c r="H43" s="95"/>
      <c r="I43" s="95"/>
      <c r="J43" s="95"/>
      <c r="K43" s="103"/>
      <c r="L43" s="33"/>
      <c r="M43" s="19"/>
      <c r="N43" s="123"/>
    </row>
    <row r="44" spans="1:17" s="28" customFormat="1" ht="24.75" customHeight="1" thickTop="1" thickBot="1" x14ac:dyDescent="0.3">
      <c r="A44" s="50"/>
      <c r="B44" s="71" t="str">
        <f>INPUT!B71</f>
        <v>VAN DE GEPLANDE ACTIVITEIT</v>
      </c>
      <c r="C44" s="88"/>
      <c r="D44" s="46"/>
      <c r="E44" s="64"/>
      <c r="F44" s="64"/>
      <c r="G44" s="50"/>
      <c r="H44" s="95"/>
      <c r="I44" s="95"/>
      <c r="J44" s="95"/>
      <c r="K44" s="103"/>
      <c r="L44" s="37"/>
      <c r="M44" s="50"/>
      <c r="N44" s="124"/>
    </row>
    <row r="45" spans="1:17" ht="24.75" customHeight="1" outlineLevel="1" thickTop="1" thickBot="1" x14ac:dyDescent="0.3">
      <c r="A45" s="19"/>
      <c r="B45" s="19"/>
      <c r="C45" s="42" t="e">
        <f>INPUT!#REF!</f>
        <v>#REF!</v>
      </c>
      <c r="D45" s="72" t="str">
        <f>INPUT!C72</f>
        <v>Vereisen de geplande activiteiten een milieuvergunning?</v>
      </c>
      <c r="E45" s="35" t="str">
        <f>INPUT!D72</f>
        <v>belangrijk</v>
      </c>
      <c r="F45" s="84" t="str">
        <f>INPUT!E72</f>
        <v>kies</v>
      </c>
      <c r="G45" s="19"/>
      <c r="H45" s="102">
        <f t="shared" ref="H45:H53" si="7">VLOOKUP(F45,Range_vlookup,3,FALSE)</f>
        <v>0</v>
      </c>
      <c r="I45" s="102">
        <f t="shared" ref="I45:I53" si="8">IF(H45="x","x",VLOOKUP(E45,Range_vlookup,3,FALSE))</f>
        <v>1</v>
      </c>
      <c r="J45" s="99">
        <f t="shared" ref="J45:J53" si="9">IF(H45="x","x",H45*I45)</f>
        <v>0</v>
      </c>
      <c r="K45" s="108"/>
      <c r="L45" s="177">
        <f>J54/I54</f>
        <v>0</v>
      </c>
      <c r="M45" s="19"/>
      <c r="N45" s="123"/>
    </row>
    <row r="46" spans="1:17" ht="24.75" customHeight="1" outlineLevel="1" thickTop="1" thickBot="1" x14ac:dyDescent="0.3">
      <c r="A46" s="19"/>
      <c r="B46" s="19"/>
      <c r="C46" s="42" t="e">
        <f>INPUT!#REF!</f>
        <v>#REF!</v>
      </c>
      <c r="D46" s="72" t="str">
        <f>INPUT!C73</f>
        <v>Vereisen de geplande activiteiten de opslag of behandeling van gevaarlijke stoffen?</v>
      </c>
      <c r="E46" s="35" t="str">
        <f>INPUT!D73</f>
        <v>belangrijk</v>
      </c>
      <c r="F46" s="84" t="str">
        <f>INPUT!E73</f>
        <v>kies</v>
      </c>
      <c r="G46" s="19"/>
      <c r="H46" s="102">
        <f t="shared" si="7"/>
        <v>0</v>
      </c>
      <c r="I46" s="102">
        <f t="shared" si="8"/>
        <v>1</v>
      </c>
      <c r="J46" s="99">
        <f t="shared" si="9"/>
        <v>0</v>
      </c>
      <c r="K46" s="107"/>
      <c r="L46" s="178"/>
      <c r="M46" s="19"/>
      <c r="N46" s="123"/>
      <c r="O46" s="128" t="s">
        <v>350</v>
      </c>
      <c r="P46" s="129" t="s">
        <v>351</v>
      </c>
      <c r="Q46" s="130" t="s">
        <v>348</v>
      </c>
    </row>
    <row r="47" spans="1:17" ht="24.75" customHeight="1" outlineLevel="1" thickTop="1" thickBot="1" x14ac:dyDescent="0.3">
      <c r="A47" s="19"/>
      <c r="B47" s="19"/>
      <c r="C47" s="42" t="e">
        <f>INPUT!#REF!</f>
        <v>#REF!</v>
      </c>
      <c r="D47" s="72" t="str">
        <f>INPUT!C74</f>
        <v>Veroorzaken de geplande activiteiten luchtverontreiniging?</v>
      </c>
      <c r="E47" s="35" t="str">
        <f>INPUT!D74</f>
        <v>belangrijk</v>
      </c>
      <c r="F47" s="84" t="str">
        <f>INPUT!E74</f>
        <v>kies</v>
      </c>
      <c r="G47" s="19"/>
      <c r="H47" s="102">
        <f t="shared" si="7"/>
        <v>0</v>
      </c>
      <c r="I47" s="102">
        <f t="shared" si="8"/>
        <v>1</v>
      </c>
      <c r="J47" s="99">
        <f t="shared" si="9"/>
        <v>0</v>
      </c>
      <c r="K47" s="107"/>
      <c r="L47" s="178"/>
      <c r="M47" s="19"/>
      <c r="N47" s="123"/>
      <c r="O47" s="117">
        <v>0</v>
      </c>
      <c r="P47" s="118">
        <v>20</v>
      </c>
      <c r="Q47" s="119">
        <f>L45/5</f>
        <v>0</v>
      </c>
    </row>
    <row r="48" spans="1:17" ht="24.75" customHeight="1" outlineLevel="1" thickTop="1" thickBot="1" x14ac:dyDescent="0.3">
      <c r="A48" s="19"/>
      <c r="B48" s="19"/>
      <c r="C48" s="42" t="e">
        <f>INPUT!#REF!</f>
        <v>#REF!</v>
      </c>
      <c r="D48" s="72" t="str">
        <f>INPUT!C75</f>
        <v>Veroorzaken de geplande activiteiten stofhinder?</v>
      </c>
      <c r="E48" s="35" t="str">
        <f>INPUT!D75</f>
        <v>belangrijk</v>
      </c>
      <c r="F48" s="84" t="str">
        <f>INPUT!E75</f>
        <v>kies</v>
      </c>
      <c r="G48" s="19"/>
      <c r="H48" s="102">
        <f t="shared" si="7"/>
        <v>0</v>
      </c>
      <c r="I48" s="102">
        <f t="shared" si="8"/>
        <v>1</v>
      </c>
      <c r="J48" s="99">
        <f t="shared" si="9"/>
        <v>0</v>
      </c>
      <c r="K48" s="107"/>
      <c r="L48" s="178"/>
      <c r="M48" s="19"/>
      <c r="N48" s="123"/>
      <c r="O48" s="117">
        <v>1</v>
      </c>
      <c r="P48" s="118">
        <v>20</v>
      </c>
      <c r="Q48" s="119">
        <v>0.01</v>
      </c>
    </row>
    <row r="49" spans="1:17" ht="24.75" customHeight="1" outlineLevel="1" thickTop="1" thickBot="1" x14ac:dyDescent="0.3">
      <c r="A49" s="19"/>
      <c r="B49" s="19"/>
      <c r="C49" s="42" t="e">
        <f>INPUT!#REF!</f>
        <v>#REF!</v>
      </c>
      <c r="D49" s="72" t="str">
        <f>INPUT!C76</f>
        <v>Veroorzaken de geplande activiteiten geurhinder?</v>
      </c>
      <c r="E49" s="35" t="str">
        <f>INPUT!D76</f>
        <v>belangrijk</v>
      </c>
      <c r="F49" s="84" t="str">
        <f>INPUT!E76</f>
        <v>kies</v>
      </c>
      <c r="G49" s="19"/>
      <c r="H49" s="102">
        <f t="shared" si="7"/>
        <v>0</v>
      </c>
      <c r="I49" s="102">
        <f t="shared" si="8"/>
        <v>1</v>
      </c>
      <c r="J49" s="99">
        <f t="shared" si="9"/>
        <v>0</v>
      </c>
      <c r="K49" s="107"/>
      <c r="L49" s="178"/>
      <c r="M49" s="19"/>
      <c r="N49" s="123"/>
      <c r="O49" s="117">
        <v>2</v>
      </c>
      <c r="P49" s="118">
        <v>20</v>
      </c>
      <c r="Q49" s="119">
        <f>Q52-Q48-Q47</f>
        <v>0.99</v>
      </c>
    </row>
    <row r="50" spans="1:17" ht="24.75" customHeight="1" outlineLevel="1" thickTop="1" thickBot="1" x14ac:dyDescent="0.3">
      <c r="A50" s="19"/>
      <c r="B50" s="19"/>
      <c r="C50" s="42" t="e">
        <f>INPUT!#REF!</f>
        <v>#REF!</v>
      </c>
      <c r="D50" s="72" t="str">
        <f>INPUT!C77</f>
        <v>Veroorzaken de geplande activiteiten lichthinder?</v>
      </c>
      <c r="E50" s="35" t="str">
        <f>INPUT!D77</f>
        <v>belangrijk</v>
      </c>
      <c r="F50" s="84" t="str">
        <f>INPUT!E77</f>
        <v>kies</v>
      </c>
      <c r="G50" s="19"/>
      <c r="H50" s="102">
        <f t="shared" si="7"/>
        <v>0</v>
      </c>
      <c r="I50" s="102">
        <f t="shared" si="8"/>
        <v>1</v>
      </c>
      <c r="J50" s="99">
        <f t="shared" si="9"/>
        <v>0</v>
      </c>
      <c r="K50" s="107"/>
      <c r="L50" s="178"/>
      <c r="M50" s="19"/>
      <c r="N50" s="123"/>
      <c r="O50" s="117">
        <v>3</v>
      </c>
      <c r="P50" s="118">
        <v>20</v>
      </c>
      <c r="Q50" s="119">
        <v>0</v>
      </c>
    </row>
    <row r="51" spans="1:17" ht="24.75" customHeight="1" outlineLevel="1" thickTop="1" thickBot="1" x14ac:dyDescent="0.3">
      <c r="A51" s="19"/>
      <c r="B51" s="19"/>
      <c r="C51" s="42" t="e">
        <f>INPUT!#REF!</f>
        <v>#REF!</v>
      </c>
      <c r="D51" s="72" t="str">
        <f>INPUT!C78</f>
        <v>Veroorzaken de geplande activiteiten geluidsoverlast?</v>
      </c>
      <c r="E51" s="35" t="str">
        <f>INPUT!D78</f>
        <v>belangrijk</v>
      </c>
      <c r="F51" s="84" t="str">
        <f>INPUT!E78</f>
        <v>kies</v>
      </c>
      <c r="G51" s="19"/>
      <c r="H51" s="102">
        <f t="shared" si="7"/>
        <v>0</v>
      </c>
      <c r="I51" s="102">
        <f t="shared" si="8"/>
        <v>1</v>
      </c>
      <c r="J51" s="99">
        <f t="shared" si="9"/>
        <v>0</v>
      </c>
      <c r="K51" s="107"/>
      <c r="L51" s="178"/>
      <c r="M51" s="19"/>
      <c r="N51" s="123"/>
      <c r="O51" s="117">
        <v>4</v>
      </c>
      <c r="P51" s="118">
        <v>20</v>
      </c>
      <c r="Q51" s="119">
        <v>0</v>
      </c>
    </row>
    <row r="52" spans="1:17" ht="24.75" customHeight="1" outlineLevel="1" thickTop="1" thickBot="1" x14ac:dyDescent="0.3">
      <c r="A52" s="19"/>
      <c r="B52" s="19"/>
      <c r="C52" s="42" t="e">
        <f>INPUT!#REF!</f>
        <v>#REF!</v>
      </c>
      <c r="D52" s="72" t="str">
        <f>INPUT!C79</f>
        <v>Veroorzaken de geplande activiteiten trillingen?</v>
      </c>
      <c r="E52" s="35" t="str">
        <f>INPUT!D79</f>
        <v>belangrijk</v>
      </c>
      <c r="F52" s="84" t="str">
        <f>INPUT!E79</f>
        <v>kies</v>
      </c>
      <c r="G52" s="19"/>
      <c r="H52" s="102">
        <f t="shared" si="7"/>
        <v>0</v>
      </c>
      <c r="I52" s="102">
        <f t="shared" si="8"/>
        <v>1</v>
      </c>
      <c r="J52" s="99">
        <f t="shared" si="9"/>
        <v>0</v>
      </c>
      <c r="K52" s="107"/>
      <c r="L52" s="178"/>
      <c r="M52" s="19"/>
      <c r="N52" s="123"/>
      <c r="O52" s="120">
        <v>5</v>
      </c>
      <c r="P52" s="121">
        <v>100</v>
      </c>
      <c r="Q52" s="122">
        <v>1</v>
      </c>
    </row>
    <row r="53" spans="1:17" ht="24.75" customHeight="1" outlineLevel="1" thickTop="1" thickBot="1" x14ac:dyDescent="0.3">
      <c r="A53" s="19"/>
      <c r="B53" s="19"/>
      <c r="C53" s="42" t="e">
        <f>INPUT!#REF!</f>
        <v>#REF!</v>
      </c>
      <c r="D53" s="72" t="str">
        <f>INPUT!C80</f>
        <v>Vereisen de geplande activiteiten meer verharde oppervlakte dan vandaag reeds op de site aanwezig is?</v>
      </c>
      <c r="E53" s="35" t="str">
        <f>INPUT!D80</f>
        <v>belangrijk</v>
      </c>
      <c r="F53" s="84" t="str">
        <f>INPUT!E80</f>
        <v>kies</v>
      </c>
      <c r="G53" s="19"/>
      <c r="H53" s="102">
        <f t="shared" si="7"/>
        <v>0</v>
      </c>
      <c r="I53" s="102">
        <f t="shared" si="8"/>
        <v>1</v>
      </c>
      <c r="J53" s="99">
        <f t="shared" si="9"/>
        <v>0</v>
      </c>
      <c r="K53" s="111"/>
      <c r="L53" s="179"/>
      <c r="M53" s="19"/>
      <c r="N53" s="123"/>
    </row>
    <row r="54" spans="1:17" s="65" customFormat="1" ht="24.75" customHeight="1" thickTop="1" thickBot="1" x14ac:dyDescent="0.3">
      <c r="A54" s="22"/>
      <c r="B54" s="22"/>
      <c r="C54" s="42"/>
      <c r="D54" s="78"/>
      <c r="E54" s="32"/>
      <c r="F54" s="32"/>
      <c r="G54" s="22"/>
      <c r="H54" s="95">
        <f>SUM(H45:H53)</f>
        <v>0</v>
      </c>
      <c r="I54" s="95">
        <f>SUM(I45:I53)</f>
        <v>9</v>
      </c>
      <c r="J54" s="103">
        <f>SUM(J45:J53)</f>
        <v>0</v>
      </c>
      <c r="K54" s="103"/>
      <c r="L54" s="42"/>
      <c r="M54" s="22"/>
      <c r="N54" s="127"/>
    </row>
    <row r="55" spans="1:17" s="65" customFormat="1" ht="39.950000000000003" customHeight="1" thickTop="1" thickBot="1" x14ac:dyDescent="0.3">
      <c r="A55" s="22"/>
      <c r="B55" s="67" t="str">
        <f>INPUT!B82</f>
        <v>MOBILITEITSKENMERKEN</v>
      </c>
      <c r="C55" s="86"/>
      <c r="D55" s="78"/>
      <c r="E55" s="32"/>
      <c r="F55" s="32"/>
      <c r="G55" s="22"/>
      <c r="H55" s="95"/>
      <c r="I55" s="95"/>
      <c r="J55" s="103"/>
      <c r="K55" s="103"/>
      <c r="L55" s="42"/>
      <c r="M55" s="22"/>
      <c r="N55" s="127"/>
    </row>
    <row r="56" spans="1:17" s="28" customFormat="1" ht="24.75" customHeight="1" thickTop="1" thickBot="1" x14ac:dyDescent="0.3">
      <c r="A56" s="50"/>
      <c r="B56" s="68" t="str">
        <f>INPUT!B83</f>
        <v>VAN DE LOCATIE</v>
      </c>
      <c r="C56" s="87"/>
      <c r="D56" s="79"/>
      <c r="E56" s="69"/>
      <c r="F56" s="69"/>
      <c r="G56" s="50"/>
      <c r="H56" s="95"/>
      <c r="I56" s="95"/>
      <c r="J56" s="95"/>
      <c r="K56" s="103"/>
      <c r="L56" s="37"/>
      <c r="M56" s="50"/>
      <c r="N56" s="124"/>
    </row>
    <row r="57" spans="1:17" ht="24.75" customHeight="1" outlineLevel="1" thickTop="1" thickBot="1" x14ac:dyDescent="0.3">
      <c r="A57" s="19"/>
      <c r="B57" s="19"/>
      <c r="C57" s="42" t="e">
        <f>INPUT!#REF!</f>
        <v>#REF!</v>
      </c>
      <c r="D57" s="70" t="str">
        <f>INPUT!C84</f>
        <v>Hoe ver ligt de site van het hogere wegennet?</v>
      </c>
      <c r="E57" s="35" t="str">
        <f>INPUT!D84</f>
        <v>belangrijk</v>
      </c>
      <c r="F57" s="84" t="str">
        <f>INPUT!E84</f>
        <v>kies</v>
      </c>
      <c r="G57" s="19"/>
      <c r="H57" s="104">
        <f>VLOOKUP(F57,Range_vlookup,3,FALSE)</f>
        <v>0</v>
      </c>
      <c r="I57" s="104">
        <f>IF(H57="x","x",VLOOKUP(E57,Range_vlookup,3,FALSE))</f>
        <v>1</v>
      </c>
      <c r="J57" s="99">
        <f t="shared" ref="J57:J58" si="10">IF(H57="x","x",H57*I57)</f>
        <v>0</v>
      </c>
      <c r="K57" s="108"/>
      <c r="L57" s="177">
        <f>J70/I70</f>
        <v>0</v>
      </c>
      <c r="M57" s="19"/>
      <c r="N57" s="123"/>
      <c r="O57" s="128" t="s">
        <v>350</v>
      </c>
      <c r="P57" s="129" t="s">
        <v>351</v>
      </c>
      <c r="Q57" s="130" t="s">
        <v>348</v>
      </c>
    </row>
    <row r="58" spans="1:17" ht="24.75" customHeight="1" outlineLevel="1" thickTop="1" thickBot="1" x14ac:dyDescent="0.3">
      <c r="A58" s="19"/>
      <c r="B58" s="19"/>
      <c r="C58" s="42" t="e">
        <f>INPUT!#REF!</f>
        <v>#REF!</v>
      </c>
      <c r="D58" s="70" t="str">
        <f>INPUT!C85</f>
        <v>Wat is de kwaliteit van het ontsluitingstraject?</v>
      </c>
      <c r="E58" s="35" t="str">
        <f>INPUT!D85</f>
        <v>belangrijk</v>
      </c>
      <c r="F58" s="84" t="str">
        <f>INPUT!E85</f>
        <v>kies</v>
      </c>
      <c r="G58" s="19"/>
      <c r="H58" s="104">
        <f>VLOOKUP(F58,Range_vlookup,3,FALSE)</f>
        <v>0</v>
      </c>
      <c r="I58" s="104">
        <f>IF(H58="x","x",VLOOKUP(E58,Range_vlookup,3,FALSE))</f>
        <v>1</v>
      </c>
      <c r="J58" s="99">
        <f t="shared" si="10"/>
        <v>0</v>
      </c>
      <c r="K58" s="107"/>
      <c r="L58" s="178"/>
      <c r="M58" s="19"/>
      <c r="N58" s="123"/>
      <c r="O58" s="117">
        <v>0</v>
      </c>
      <c r="P58" s="118">
        <v>20</v>
      </c>
      <c r="Q58" s="119">
        <f>L57/5</f>
        <v>0</v>
      </c>
    </row>
    <row r="59" spans="1:17" s="28" customFormat="1" ht="24.75" customHeight="1" thickTop="1" thickBot="1" x14ac:dyDescent="0.3">
      <c r="A59" s="50"/>
      <c r="B59" s="68" t="str">
        <f>INPUT!B86</f>
        <v>VAN DE GEPLANDE ACTIVITEIT</v>
      </c>
      <c r="C59" s="88"/>
      <c r="D59" s="46"/>
      <c r="E59" s="64"/>
      <c r="F59" s="64"/>
      <c r="G59" s="50"/>
      <c r="H59" s="95"/>
      <c r="I59" s="95"/>
      <c r="J59" s="95"/>
      <c r="K59" s="107"/>
      <c r="L59" s="178"/>
      <c r="M59" s="50"/>
      <c r="N59" s="124"/>
      <c r="O59" s="117">
        <v>1</v>
      </c>
      <c r="P59" s="118">
        <v>20</v>
      </c>
      <c r="Q59" s="119">
        <v>0.01</v>
      </c>
    </row>
    <row r="60" spans="1:17" ht="24.75" customHeight="1" outlineLevel="1" thickTop="1" thickBot="1" x14ac:dyDescent="0.3">
      <c r="A60" s="19"/>
      <c r="B60" s="19"/>
      <c r="C60" s="42" t="e">
        <f>INPUT!#REF!</f>
        <v>#REF!</v>
      </c>
      <c r="D60" s="70" t="str">
        <f>INPUT!C87</f>
        <v>Met welk type vrachtvervoer worden goederen hoofdzakelijk aan- en afgevoerd?</v>
      </c>
      <c r="E60" s="35" t="str">
        <f>INPUT!D87</f>
        <v>belangrijk</v>
      </c>
      <c r="F60" s="84" t="str">
        <f>INPUT!E87</f>
        <v>kies</v>
      </c>
      <c r="G60" s="19"/>
      <c r="H60" s="104">
        <f t="shared" ref="H60:H69" si="11">VLOOKUP(F60,Range_vlookup,3,FALSE)</f>
        <v>0</v>
      </c>
      <c r="I60" s="104">
        <f t="shared" ref="I60:I69" si="12">IF(H60="x","x",VLOOKUP(E60,Range_vlookup,3,FALSE))</f>
        <v>1</v>
      </c>
      <c r="J60" s="99">
        <f t="shared" ref="J60:J69" si="13">IF(H60="x","x",H60*I60)</f>
        <v>0</v>
      </c>
      <c r="K60" s="107"/>
      <c r="L60" s="178"/>
      <c r="M60" s="19"/>
      <c r="N60" s="123"/>
      <c r="O60" s="117">
        <v>2</v>
      </c>
      <c r="P60" s="118">
        <v>20</v>
      </c>
      <c r="Q60" s="119">
        <f>Q63-Q59-Q58</f>
        <v>0.99</v>
      </c>
    </row>
    <row r="61" spans="1:17" ht="24.75" customHeight="1" outlineLevel="1" thickTop="1" thickBot="1" x14ac:dyDescent="0.3">
      <c r="A61" s="19"/>
      <c r="B61" s="19"/>
      <c r="C61" s="42" t="e">
        <f>INPUT!#REF!</f>
        <v>#REF!</v>
      </c>
      <c r="D61" s="70" t="str">
        <f>INPUT!C88</f>
        <v>Hoeveel vrachtbewegingen zijn er binnen de courante werkuren (van 9 tot 16 uur)?</v>
      </c>
      <c r="E61" s="35" t="str">
        <f>INPUT!D88</f>
        <v>belangrijk</v>
      </c>
      <c r="F61" s="84" t="str">
        <f>INPUT!E88</f>
        <v>kies</v>
      </c>
      <c r="G61" s="19"/>
      <c r="H61" s="104">
        <f t="shared" si="11"/>
        <v>0</v>
      </c>
      <c r="I61" s="104">
        <f t="shared" si="12"/>
        <v>1</v>
      </c>
      <c r="J61" s="99">
        <f t="shared" si="13"/>
        <v>0</v>
      </c>
      <c r="K61" s="107"/>
      <c r="L61" s="178"/>
      <c r="M61" s="19"/>
      <c r="N61" s="123"/>
      <c r="O61" s="117">
        <v>3</v>
      </c>
      <c r="P61" s="118">
        <v>20</v>
      </c>
      <c r="Q61" s="119">
        <v>0</v>
      </c>
    </row>
    <row r="62" spans="1:17" ht="24.75" customHeight="1" outlineLevel="1" thickTop="1" thickBot="1" x14ac:dyDescent="0.3">
      <c r="A62" s="19"/>
      <c r="B62" s="19"/>
      <c r="C62" s="42" t="e">
        <f>INPUT!#REF!</f>
        <v>#REF!</v>
      </c>
      <c r="D62" s="70" t="str">
        <f>INPUT!C89</f>
        <v>Hoeveel vrachtbewegingen zijn er 's morgens en 's avonds (van 6 tot 9 en van 16 tot 20 uur, samengeteld)?</v>
      </c>
      <c r="E62" s="35" t="str">
        <f>INPUT!D89</f>
        <v>belangrijk</v>
      </c>
      <c r="F62" s="84" t="str">
        <f>INPUT!E89</f>
        <v>kies</v>
      </c>
      <c r="G62" s="19"/>
      <c r="H62" s="104">
        <f t="shared" si="11"/>
        <v>0</v>
      </c>
      <c r="I62" s="104">
        <f t="shared" si="12"/>
        <v>1</v>
      </c>
      <c r="J62" s="99">
        <f t="shared" si="13"/>
        <v>0</v>
      </c>
      <c r="K62" s="107"/>
      <c r="L62" s="178"/>
      <c r="M62" s="19"/>
      <c r="N62" s="123"/>
      <c r="O62" s="117">
        <v>4</v>
      </c>
      <c r="P62" s="118">
        <v>20</v>
      </c>
      <c r="Q62" s="119">
        <v>0</v>
      </c>
    </row>
    <row r="63" spans="1:17" ht="24.75" customHeight="1" outlineLevel="1" thickTop="1" thickBot="1" x14ac:dyDescent="0.3">
      <c r="A63" s="19"/>
      <c r="B63" s="19"/>
      <c r="C63" s="42" t="e">
        <f>INPUT!#REF!</f>
        <v>#REF!</v>
      </c>
      <c r="D63" s="70" t="str">
        <f>INPUT!C90</f>
        <v>Hoeveel vrachtbewegingen zijn er 's nachts (van 20 tot 6 uur)</v>
      </c>
      <c r="E63" s="35" t="str">
        <f>INPUT!D90</f>
        <v>belangrijk</v>
      </c>
      <c r="F63" s="84" t="str">
        <f>INPUT!E90</f>
        <v>kies</v>
      </c>
      <c r="G63" s="19"/>
      <c r="H63" s="104">
        <f t="shared" si="11"/>
        <v>0</v>
      </c>
      <c r="I63" s="104">
        <f t="shared" si="12"/>
        <v>1</v>
      </c>
      <c r="J63" s="99">
        <f t="shared" si="13"/>
        <v>0</v>
      </c>
      <c r="K63" s="107"/>
      <c r="L63" s="178"/>
      <c r="M63" s="19"/>
      <c r="N63" s="123"/>
      <c r="O63" s="120">
        <v>5</v>
      </c>
      <c r="P63" s="121">
        <v>100</v>
      </c>
      <c r="Q63" s="122">
        <v>1</v>
      </c>
    </row>
    <row r="64" spans="1:17" ht="24.75" customHeight="1" outlineLevel="1" thickTop="1" thickBot="1" x14ac:dyDescent="0.3">
      <c r="A64" s="19"/>
      <c r="B64" s="19"/>
      <c r="C64" s="42" t="e">
        <f>INPUT!#REF!</f>
        <v>#REF!</v>
      </c>
      <c r="D64" s="70" t="str">
        <f>INPUT!C91</f>
        <v>In welke mate zijn de vrachtbewegingen gespreid in tijd?</v>
      </c>
      <c r="E64" s="35" t="str">
        <f>INPUT!D91</f>
        <v>belangrijk</v>
      </c>
      <c r="F64" s="84" t="str">
        <f>INPUT!E91</f>
        <v>kies</v>
      </c>
      <c r="G64" s="19"/>
      <c r="H64" s="104">
        <f t="shared" si="11"/>
        <v>0</v>
      </c>
      <c r="I64" s="104">
        <f t="shared" si="12"/>
        <v>1</v>
      </c>
      <c r="J64" s="99">
        <f t="shared" si="13"/>
        <v>0</v>
      </c>
      <c r="K64" s="107"/>
      <c r="L64" s="178"/>
      <c r="M64" s="19"/>
      <c r="N64" s="123"/>
    </row>
    <row r="65" spans="1:14" ht="24.75" customHeight="1" outlineLevel="1" thickTop="1" thickBot="1" x14ac:dyDescent="0.3">
      <c r="A65" s="19"/>
      <c r="B65" s="19"/>
      <c r="C65" s="42" t="e">
        <f>INPUT!#REF!</f>
        <v>#REF!</v>
      </c>
      <c r="D65" s="70" t="str">
        <f>INPUT!C92</f>
        <v>Waar gebeurt het laden en lossen?</v>
      </c>
      <c r="E65" s="35" t="str">
        <f>INPUT!D92</f>
        <v>belangrijk</v>
      </c>
      <c r="F65" s="84" t="str">
        <f>INPUT!E92</f>
        <v>kies</v>
      </c>
      <c r="G65" s="19"/>
      <c r="H65" s="104">
        <f t="shared" si="11"/>
        <v>0</v>
      </c>
      <c r="I65" s="104">
        <f t="shared" si="12"/>
        <v>1</v>
      </c>
      <c r="J65" s="99">
        <f t="shared" si="13"/>
        <v>0</v>
      </c>
      <c r="K65" s="107"/>
      <c r="L65" s="178"/>
      <c r="M65" s="19"/>
      <c r="N65" s="123"/>
    </row>
    <row r="66" spans="1:14" ht="24.75" customHeight="1" outlineLevel="1" thickTop="1" thickBot="1" x14ac:dyDescent="0.3">
      <c r="A66" s="19"/>
      <c r="B66" s="19"/>
      <c r="C66" s="42" t="e">
        <f>INPUT!#REF!</f>
        <v>#REF!</v>
      </c>
      <c r="D66" s="70" t="str">
        <f>INPUT!C93</f>
        <v>Wanneer gebeurt het laden en lossen?</v>
      </c>
      <c r="E66" s="35" t="str">
        <f>INPUT!D93</f>
        <v>belangrijk</v>
      </c>
      <c r="F66" s="84" t="str">
        <f>INPUT!E93</f>
        <v>kies</v>
      </c>
      <c r="G66" s="19"/>
      <c r="H66" s="104">
        <f t="shared" si="11"/>
        <v>0</v>
      </c>
      <c r="I66" s="104">
        <f t="shared" si="12"/>
        <v>1</v>
      </c>
      <c r="J66" s="99">
        <f t="shared" si="13"/>
        <v>0</v>
      </c>
      <c r="K66" s="107"/>
      <c r="L66" s="178"/>
      <c r="M66" s="19"/>
      <c r="N66" s="123"/>
    </row>
    <row r="67" spans="1:14" ht="24.75" customHeight="1" outlineLevel="1" thickTop="1" thickBot="1" x14ac:dyDescent="0.3">
      <c r="A67" s="19"/>
      <c r="B67" s="19"/>
      <c r="C67" s="42" t="e">
        <f>INPUT!#REF!</f>
        <v>#REF!</v>
      </c>
      <c r="D67" s="70" t="str">
        <f>INPUT!C94</f>
        <v>Zullen de medewerkers op het eigen bedrijfsterrein kunnen parkeren?</v>
      </c>
      <c r="E67" s="35" t="str">
        <f>INPUT!D94</f>
        <v>belangrijk</v>
      </c>
      <c r="F67" s="84" t="str">
        <f>INPUT!E94</f>
        <v>kies</v>
      </c>
      <c r="G67" s="19"/>
      <c r="H67" s="104">
        <f t="shared" si="11"/>
        <v>0</v>
      </c>
      <c r="I67" s="104">
        <f t="shared" si="12"/>
        <v>1</v>
      </c>
      <c r="J67" s="99">
        <f t="shared" si="13"/>
        <v>0</v>
      </c>
      <c r="K67" s="107"/>
      <c r="L67" s="178"/>
      <c r="M67" s="19"/>
      <c r="N67" s="123"/>
    </row>
    <row r="68" spans="1:14" ht="24.75" customHeight="1" outlineLevel="1" thickTop="1" thickBot="1" x14ac:dyDescent="0.3">
      <c r="A68" s="19"/>
      <c r="B68" s="19"/>
      <c r="C68" s="42" t="e">
        <f>INPUT!#REF!</f>
        <v>#REF!</v>
      </c>
      <c r="D68" s="70" t="str">
        <f>INPUT!C95</f>
        <v>Wordt er bij de geplande activiteiten in shifts gewerkt?</v>
      </c>
      <c r="E68" s="35" t="str">
        <f>INPUT!D95</f>
        <v>belangrijk</v>
      </c>
      <c r="F68" s="84" t="str">
        <f>INPUT!E95</f>
        <v>kies</v>
      </c>
      <c r="G68" s="19"/>
      <c r="H68" s="104">
        <f t="shared" si="11"/>
        <v>0</v>
      </c>
      <c r="I68" s="104">
        <f t="shared" si="12"/>
        <v>1</v>
      </c>
      <c r="J68" s="99">
        <f t="shared" si="13"/>
        <v>0</v>
      </c>
      <c r="K68" s="107"/>
      <c r="L68" s="178"/>
      <c r="M68" s="19"/>
      <c r="N68" s="123"/>
    </row>
    <row r="69" spans="1:14" ht="24.75" customHeight="1" outlineLevel="1" thickTop="1" thickBot="1" x14ac:dyDescent="0.3">
      <c r="A69" s="19"/>
      <c r="B69" s="19"/>
      <c r="C69" s="42" t="e">
        <f>INPUT!#REF!</f>
        <v>#REF!</v>
      </c>
      <c r="D69" s="70" t="str">
        <f>INPUT!C96</f>
        <v>Hoeveel bezoekers ontvangt heb bedrijf?</v>
      </c>
      <c r="E69" s="35" t="str">
        <f>INPUT!D96</f>
        <v>belangrijk</v>
      </c>
      <c r="F69" s="84" t="str">
        <f>INPUT!E96</f>
        <v>kies</v>
      </c>
      <c r="G69" s="19"/>
      <c r="H69" s="104">
        <f t="shared" si="11"/>
        <v>0</v>
      </c>
      <c r="I69" s="104">
        <f t="shared" si="12"/>
        <v>1</v>
      </c>
      <c r="J69" s="99">
        <f t="shared" si="13"/>
        <v>0</v>
      </c>
      <c r="K69" s="111"/>
      <c r="L69" s="179"/>
      <c r="M69" s="19"/>
      <c r="N69" s="123"/>
    </row>
    <row r="70" spans="1:14" ht="24.75" customHeight="1" outlineLevel="1" thickTop="1" thickBot="1" x14ac:dyDescent="0.3">
      <c r="A70" s="19"/>
      <c r="B70" s="19"/>
      <c r="C70" s="42"/>
      <c r="D70" s="43"/>
      <c r="E70" s="32"/>
      <c r="G70" s="19"/>
      <c r="H70" s="95">
        <f>SUM(H57:H69)</f>
        <v>0</v>
      </c>
      <c r="I70" s="95">
        <f>SUM(I57:I69)</f>
        <v>12</v>
      </c>
      <c r="J70" s="95">
        <f>SUM(J57:J69)</f>
        <v>0</v>
      </c>
      <c r="K70" s="42"/>
      <c r="L70" s="33"/>
      <c r="M70" s="19"/>
      <c r="N70" s="123"/>
    </row>
    <row r="71" spans="1:14" ht="24.75" customHeight="1" thickTop="1" thickBot="1" x14ac:dyDescent="0.3">
      <c r="A71" s="19"/>
      <c r="B71" s="19"/>
      <c r="C71" s="42"/>
      <c r="D71" s="43"/>
      <c r="E71" s="32"/>
      <c r="G71" s="19"/>
      <c r="H71" s="33"/>
      <c r="I71" s="33"/>
      <c r="J71" s="33"/>
      <c r="K71" s="42"/>
      <c r="L71" s="33"/>
      <c r="M71" s="19"/>
      <c r="N71" s="123"/>
    </row>
    <row r="72" spans="1:14" ht="24.75" customHeight="1" thickTop="1" thickBot="1" x14ac:dyDescent="0.3">
      <c r="D72" s="80"/>
      <c r="E72" s="48"/>
      <c r="F72" s="49"/>
    </row>
    <row r="73" spans="1:14" ht="24.75" customHeight="1" thickTop="1" thickBot="1" x14ac:dyDescent="0.3">
      <c r="D73" s="43"/>
      <c r="E73" s="32"/>
    </row>
    <row r="74" spans="1:14" ht="24.75" customHeight="1" thickTop="1" thickBot="1" x14ac:dyDescent="0.3">
      <c r="D74" s="43"/>
      <c r="E74" s="32"/>
    </row>
    <row r="75" spans="1:14" ht="24.75" customHeight="1" thickTop="1" thickBot="1" x14ac:dyDescent="0.3">
      <c r="D75" s="43"/>
      <c r="E75" s="32"/>
    </row>
    <row r="76" spans="1:14" ht="24.75" customHeight="1" thickTop="1" thickBot="1" x14ac:dyDescent="0.3">
      <c r="D76" s="43"/>
      <c r="E76" s="32"/>
    </row>
    <row r="77" spans="1:14" ht="24.75" customHeight="1" thickTop="1" thickBot="1" x14ac:dyDescent="0.3">
      <c r="D77" s="43"/>
      <c r="E77" s="32"/>
    </row>
    <row r="78" spans="1:14" ht="24.75" customHeight="1" thickTop="1" thickBot="1" x14ac:dyDescent="0.3">
      <c r="D78" s="43"/>
      <c r="E78" s="32"/>
    </row>
    <row r="79" spans="1:14" ht="24.75" customHeight="1" thickTop="1" thickBot="1" x14ac:dyDescent="0.3">
      <c r="D79" s="43"/>
      <c r="E79" s="32"/>
    </row>
    <row r="80" spans="1:14" ht="24.75" customHeight="1" thickTop="1" thickBot="1" x14ac:dyDescent="0.3">
      <c r="D80" s="43"/>
      <c r="E80" s="32"/>
    </row>
    <row r="81" spans="4:5" ht="24.75" customHeight="1" thickTop="1" thickBot="1" x14ac:dyDescent="0.3">
      <c r="D81" s="43"/>
      <c r="E81" s="32"/>
    </row>
    <row r="82" spans="4:5" ht="24.75" customHeight="1" thickTop="1" thickBot="1" x14ac:dyDescent="0.3">
      <c r="D82" s="43"/>
      <c r="E82" s="32"/>
    </row>
    <row r="83" spans="4:5" ht="24.75" customHeight="1" thickTop="1" thickBot="1" x14ac:dyDescent="0.3">
      <c r="D83" s="43"/>
      <c r="E83" s="32"/>
    </row>
    <row r="84" spans="4:5" ht="24.75" customHeight="1" thickTop="1" thickBot="1" x14ac:dyDescent="0.3">
      <c r="D84" s="43"/>
      <c r="E84" s="32"/>
    </row>
    <row r="85" spans="4:5" ht="24.75" customHeight="1" thickTop="1" thickBot="1" x14ac:dyDescent="0.3">
      <c r="D85" s="43"/>
      <c r="E85" s="32"/>
    </row>
    <row r="86" spans="4:5" ht="24.75" customHeight="1" thickTop="1" thickBot="1" x14ac:dyDescent="0.3">
      <c r="D86" s="43"/>
      <c r="E86" s="32"/>
    </row>
    <row r="87" spans="4:5" ht="24.75" customHeight="1" thickTop="1" thickBot="1" x14ac:dyDescent="0.3">
      <c r="D87" s="43"/>
      <c r="E87" s="32"/>
    </row>
    <row r="88" spans="4:5" ht="24.75" customHeight="1" thickTop="1" thickBot="1" x14ac:dyDescent="0.3">
      <c r="D88" s="43"/>
      <c r="E88" s="32"/>
    </row>
    <row r="89" spans="4:5" ht="24.75" customHeight="1" thickTop="1" thickBot="1" x14ac:dyDescent="0.3">
      <c r="D89" s="43"/>
      <c r="E89" s="32"/>
    </row>
    <row r="90" spans="4:5" ht="24.75" customHeight="1" thickTop="1" thickBot="1" x14ac:dyDescent="0.3">
      <c r="D90" s="43"/>
      <c r="E90" s="32"/>
    </row>
    <row r="91" spans="4:5" ht="24.75" customHeight="1" thickTop="1" thickBot="1" x14ac:dyDescent="0.3">
      <c r="D91" s="43"/>
      <c r="E91" s="32"/>
    </row>
    <row r="92" spans="4:5" ht="24.75" customHeight="1" thickTop="1" thickBot="1" x14ac:dyDescent="0.3">
      <c r="D92" s="43"/>
      <c r="E92" s="32"/>
    </row>
    <row r="93" spans="4:5" ht="24.75" customHeight="1" thickTop="1" thickBot="1" x14ac:dyDescent="0.3">
      <c r="D93" s="43"/>
      <c r="E93" s="32"/>
    </row>
    <row r="94" spans="4:5" ht="24.75" customHeight="1" thickTop="1" thickBot="1" x14ac:dyDescent="0.3">
      <c r="D94" s="43"/>
      <c r="E94" s="32"/>
    </row>
    <row r="95" spans="4:5" ht="24.75" customHeight="1" thickTop="1" thickBot="1" x14ac:dyDescent="0.3">
      <c r="D95" s="43"/>
      <c r="E95" s="32"/>
    </row>
    <row r="96" spans="4:5" ht="24.75" customHeight="1" thickTop="1" thickBot="1" x14ac:dyDescent="0.3">
      <c r="D96" s="43"/>
      <c r="E96" s="32"/>
    </row>
    <row r="97" spans="4:5" ht="24.75" customHeight="1" thickTop="1" thickBot="1" x14ac:dyDescent="0.3">
      <c r="D97" s="43"/>
      <c r="E97" s="32"/>
    </row>
    <row r="98" spans="4:5" ht="24.75" customHeight="1" thickTop="1" thickBot="1" x14ac:dyDescent="0.3">
      <c r="D98" s="43"/>
      <c r="E98" s="32"/>
    </row>
    <row r="99" spans="4:5" ht="24.75" customHeight="1" thickTop="1" thickBot="1" x14ac:dyDescent="0.3">
      <c r="D99" s="43"/>
      <c r="E99" s="32"/>
    </row>
    <row r="100" spans="4:5" ht="24.75" customHeight="1" thickTop="1" thickBot="1" x14ac:dyDescent="0.3">
      <c r="D100" s="43"/>
      <c r="E100" s="32"/>
    </row>
    <row r="101" spans="4:5" ht="24.75" customHeight="1" thickTop="1" thickBot="1" x14ac:dyDescent="0.3">
      <c r="D101" s="43"/>
      <c r="E101" s="32"/>
    </row>
    <row r="102" spans="4:5" ht="24.75" customHeight="1" thickTop="1" thickBot="1" x14ac:dyDescent="0.3">
      <c r="D102" s="43"/>
      <c r="E102" s="32"/>
    </row>
    <row r="103" spans="4:5" ht="24.75" customHeight="1" thickTop="1" thickBot="1" x14ac:dyDescent="0.3">
      <c r="D103" s="43"/>
      <c r="E103" s="32"/>
    </row>
    <row r="104" spans="4:5" ht="24.75" customHeight="1" thickTop="1" thickBot="1" x14ac:dyDescent="0.3">
      <c r="D104" s="43"/>
      <c r="E104" s="32"/>
    </row>
    <row r="105" spans="4:5" ht="24.75" customHeight="1" thickTop="1" thickBot="1" x14ac:dyDescent="0.3">
      <c r="D105" s="43"/>
      <c r="E105" s="32"/>
    </row>
    <row r="106" spans="4:5" ht="24.75" customHeight="1" thickTop="1" thickBot="1" x14ac:dyDescent="0.3">
      <c r="D106" s="43"/>
      <c r="E106" s="32"/>
    </row>
    <row r="107" spans="4:5" ht="24.75" customHeight="1" thickTop="1" thickBot="1" x14ac:dyDescent="0.3">
      <c r="D107" s="43"/>
      <c r="E107" s="32"/>
    </row>
    <row r="108" spans="4:5" ht="24.75" customHeight="1" thickTop="1" thickBot="1" x14ac:dyDescent="0.3">
      <c r="D108" s="43"/>
      <c r="E108" s="32"/>
    </row>
    <row r="109" spans="4:5" ht="24.75" customHeight="1" thickTop="1" thickBot="1" x14ac:dyDescent="0.3">
      <c r="D109" s="43"/>
      <c r="E109" s="32"/>
    </row>
    <row r="110" spans="4:5" ht="24.75" customHeight="1" thickTop="1" thickBot="1" x14ac:dyDescent="0.3">
      <c r="D110" s="43"/>
      <c r="E110" s="32"/>
    </row>
    <row r="111" spans="4:5" ht="24.75" customHeight="1" thickTop="1" thickBot="1" x14ac:dyDescent="0.3">
      <c r="D111" s="43"/>
      <c r="E111" s="32"/>
    </row>
    <row r="112" spans="4:5" ht="24.75" customHeight="1" thickTop="1" thickBot="1" x14ac:dyDescent="0.3">
      <c r="D112" s="43"/>
      <c r="E112" s="32"/>
    </row>
    <row r="113" spans="4:5" ht="24.75" customHeight="1" thickTop="1" thickBot="1" x14ac:dyDescent="0.3">
      <c r="D113" s="43"/>
      <c r="E113" s="32"/>
    </row>
    <row r="114" spans="4:5" ht="24.75" customHeight="1" thickTop="1" thickBot="1" x14ac:dyDescent="0.3">
      <c r="D114" s="43"/>
      <c r="E114" s="32"/>
    </row>
    <row r="115" spans="4:5" ht="24.75" customHeight="1" thickTop="1" thickBot="1" x14ac:dyDescent="0.3">
      <c r="D115" s="43"/>
      <c r="E115" s="32"/>
    </row>
    <row r="116" spans="4:5" ht="24.75" customHeight="1" thickTop="1" thickBot="1" x14ac:dyDescent="0.3">
      <c r="D116" s="43"/>
      <c r="E116" s="32"/>
    </row>
    <row r="117" spans="4:5" ht="24.75" customHeight="1" thickTop="1" thickBot="1" x14ac:dyDescent="0.3">
      <c r="D117" s="43"/>
      <c r="E117" s="32"/>
    </row>
    <row r="118" spans="4:5" ht="24.75" customHeight="1" thickTop="1" thickBot="1" x14ac:dyDescent="0.3">
      <c r="D118" s="43"/>
      <c r="E118" s="32"/>
    </row>
    <row r="119" spans="4:5" ht="24.75" customHeight="1" thickTop="1" thickBot="1" x14ac:dyDescent="0.3">
      <c r="D119" s="43"/>
      <c r="E119" s="32"/>
    </row>
    <row r="120" spans="4:5" ht="24.75" customHeight="1" thickTop="1" thickBot="1" x14ac:dyDescent="0.3">
      <c r="D120" s="43"/>
      <c r="E120" s="32"/>
    </row>
    <row r="121" spans="4:5" ht="24.75" customHeight="1" thickTop="1" thickBot="1" x14ac:dyDescent="0.3">
      <c r="D121" s="43"/>
      <c r="E121" s="32"/>
    </row>
    <row r="122" spans="4:5" ht="24.75" customHeight="1" thickTop="1" thickBot="1" x14ac:dyDescent="0.3">
      <c r="D122" s="43"/>
      <c r="E122" s="32"/>
    </row>
    <row r="123" spans="4:5" ht="24.75" customHeight="1" thickTop="1" thickBot="1" x14ac:dyDescent="0.3">
      <c r="D123" s="43"/>
      <c r="E123" s="32"/>
    </row>
    <row r="124" spans="4:5" ht="24.75" customHeight="1" thickTop="1" thickBot="1" x14ac:dyDescent="0.3">
      <c r="D124" s="43"/>
      <c r="E124" s="32"/>
    </row>
    <row r="125" spans="4:5" ht="24.75" customHeight="1" thickTop="1" thickBot="1" x14ac:dyDescent="0.3">
      <c r="D125" s="43"/>
      <c r="E125" s="32"/>
    </row>
    <row r="126" spans="4:5" ht="24.75" customHeight="1" thickTop="1" thickBot="1" x14ac:dyDescent="0.3">
      <c r="D126" s="43"/>
      <c r="E126" s="32"/>
    </row>
    <row r="127" spans="4:5" ht="24.75" customHeight="1" thickTop="1" thickBot="1" x14ac:dyDescent="0.3">
      <c r="D127" s="43"/>
      <c r="E127" s="32"/>
    </row>
    <row r="128" spans="4:5" ht="24.75" customHeight="1" thickTop="1" thickBot="1" x14ac:dyDescent="0.3">
      <c r="D128" s="43"/>
      <c r="E128" s="32"/>
    </row>
    <row r="129" spans="4:5" ht="24.75" customHeight="1" thickTop="1" thickBot="1" x14ac:dyDescent="0.3">
      <c r="D129" s="43"/>
      <c r="E129" s="32"/>
    </row>
    <row r="130" spans="4:5" ht="24.75" customHeight="1" thickTop="1" thickBot="1" x14ac:dyDescent="0.3">
      <c r="D130" s="43"/>
      <c r="E130" s="32"/>
    </row>
    <row r="131" spans="4:5" ht="24.75" customHeight="1" thickTop="1" thickBot="1" x14ac:dyDescent="0.3">
      <c r="D131" s="43"/>
      <c r="E131" s="32"/>
    </row>
    <row r="132" spans="4:5" ht="24.75" customHeight="1" thickTop="1" thickBot="1" x14ac:dyDescent="0.3">
      <c r="D132" s="43"/>
      <c r="E132" s="32"/>
    </row>
    <row r="133" spans="4:5" ht="24.75" customHeight="1" thickTop="1" thickBot="1" x14ac:dyDescent="0.3">
      <c r="D133" s="43"/>
      <c r="E133" s="32"/>
    </row>
    <row r="134" spans="4:5" ht="24.75" customHeight="1" thickTop="1" thickBot="1" x14ac:dyDescent="0.3">
      <c r="D134" s="43"/>
      <c r="E134" s="32"/>
    </row>
    <row r="135" spans="4:5" ht="24.75" customHeight="1" thickTop="1" thickBot="1" x14ac:dyDescent="0.3">
      <c r="D135" s="43"/>
      <c r="E135" s="32"/>
    </row>
    <row r="136" spans="4:5" ht="24.75" customHeight="1" thickTop="1" thickBot="1" x14ac:dyDescent="0.3">
      <c r="D136" s="43"/>
      <c r="E136" s="32"/>
    </row>
    <row r="137" spans="4:5" ht="24.75" customHeight="1" thickTop="1" thickBot="1" x14ac:dyDescent="0.3">
      <c r="D137" s="43"/>
      <c r="E137" s="32"/>
    </row>
    <row r="138" spans="4:5" ht="24.75" customHeight="1" thickTop="1" thickBot="1" x14ac:dyDescent="0.3">
      <c r="D138" s="43"/>
      <c r="E138" s="32"/>
    </row>
    <row r="139" spans="4:5" ht="24.75" customHeight="1" thickTop="1" thickBot="1" x14ac:dyDescent="0.3">
      <c r="D139" s="43"/>
      <c r="E139" s="32"/>
    </row>
    <row r="140" spans="4:5" ht="24.75" customHeight="1" thickTop="1" thickBot="1" x14ac:dyDescent="0.3">
      <c r="D140" s="43"/>
      <c r="E140" s="32"/>
    </row>
    <row r="141" spans="4:5" ht="24.75" customHeight="1" thickTop="1" thickBot="1" x14ac:dyDescent="0.3">
      <c r="D141" s="43"/>
      <c r="E141" s="32"/>
    </row>
    <row r="142" spans="4:5" ht="24.75" customHeight="1" thickTop="1" thickBot="1" x14ac:dyDescent="0.3">
      <c r="D142" s="43"/>
      <c r="E142" s="32"/>
    </row>
    <row r="143" spans="4:5" ht="24.75" customHeight="1" thickTop="1" thickBot="1" x14ac:dyDescent="0.3">
      <c r="D143" s="43"/>
      <c r="E143" s="32"/>
    </row>
    <row r="144" spans="4:5" ht="24.75" customHeight="1" thickTop="1" thickBot="1" x14ac:dyDescent="0.3">
      <c r="D144" s="43"/>
      <c r="E144" s="32"/>
    </row>
    <row r="145" spans="4:5" ht="24.75" customHeight="1" thickTop="1" thickBot="1" x14ac:dyDescent="0.3">
      <c r="D145" s="43"/>
      <c r="E145" s="32"/>
    </row>
  </sheetData>
  <dataConsolidate/>
  <mergeCells count="5">
    <mergeCell ref="L6:L19"/>
    <mergeCell ref="L23:L26"/>
    <mergeCell ref="L30:L41"/>
    <mergeCell ref="L45:L53"/>
    <mergeCell ref="L57:L69"/>
  </mergeCells>
  <conditionalFormatting sqref="F6:F14 F16:F19 F23:F26 F30:F41 F45:F53 F57:F58 F60:F69">
    <cfRule type="cellIs" dxfId="54" priority="7" operator="equal">
      <formula>"antwoord onbekend"</formula>
    </cfRule>
    <cfRule type="cellIs" dxfId="53" priority="13" operator="equal">
      <formula>"kies"</formula>
    </cfRule>
  </conditionalFormatting>
  <conditionalFormatting sqref="D16">
    <cfRule type="iconSet" priority="12">
      <iconSet>
        <cfvo type="percent" val="0"/>
        <cfvo type="percent" val="33"/>
        <cfvo type="percent" val="67"/>
      </iconSet>
    </cfRule>
  </conditionalFormatting>
  <conditionalFormatting sqref="J6:K7 J9:K10 J14:K14 J16:K19 J23:K26 J32:K41 J45:K53 J57:K58 J60:K69">
    <cfRule type="colorScale" priority="10">
      <colorScale>
        <cfvo type="num" val="0"/>
        <cfvo type="num" val="3"/>
        <cfvo type="num" val="6"/>
        <color rgb="FF00B050"/>
        <color rgb="FFFFEB84"/>
        <color rgb="FFFF0000"/>
      </colorScale>
    </cfRule>
  </conditionalFormatting>
  <conditionalFormatting sqref="L6 L23 L30 L45 L57">
    <cfRule type="colorScale" priority="1">
      <colorScale>
        <cfvo type="num" val="0"/>
        <cfvo type="num" val="2.5"/>
        <cfvo type="num" val="5"/>
        <color rgb="FF00B050"/>
        <color rgb="FFFFEB84"/>
        <color rgb="FFFF0000"/>
      </colorScale>
    </cfRule>
  </conditionalFormatting>
  <pageMargins left="0.25" right="0.25" top="0.75" bottom="0.75" header="0.3" footer="0.3"/>
  <pageSetup paperSize="8" scale="65" orientation="portrait" r:id="rId1"/>
  <colBreaks count="1" manualBreakCount="1">
    <brk id="4" max="142" man="1"/>
  </colBreaks>
  <drawing r:id="rId2"/>
  <legacyDrawing r:id="rId3"/>
  <mc:AlternateContent xmlns:mc="http://schemas.openxmlformats.org/markup-compatibility/2006">
    <mc:Choice Requires="x14">
      <controls>
        <mc:AlternateContent xmlns:mc="http://schemas.openxmlformats.org/markup-compatibility/2006">
          <mc:Choice Requires="x14">
            <control shapeId="17412" r:id="rId4" name="Button 4">
              <controlPr defaultSize="0" print="0" autoFill="0" autoPict="0" macro="[0]!Button42_Click">
                <anchor moveWithCells="1" sizeWithCells="1">
                  <from>
                    <xdr:col>32</xdr:col>
                    <xdr:colOff>19050</xdr:colOff>
                    <xdr:row>31</xdr:row>
                    <xdr:rowOff>295275</xdr:rowOff>
                  </from>
                  <to>
                    <xdr:col>34</xdr:col>
                    <xdr:colOff>38100</xdr:colOff>
                    <xdr:row>33</xdr:row>
                    <xdr:rowOff>57150</xdr:rowOff>
                  </to>
                </anchor>
              </controlPr>
            </control>
          </mc:Choice>
        </mc:AlternateContent>
        <mc:AlternateContent xmlns:mc="http://schemas.openxmlformats.org/markup-compatibility/2006">
          <mc:Choice Requires="x14">
            <control shapeId="17413" r:id="rId5" name="Button 5">
              <controlPr defaultSize="0" print="0" autoFill="0" autoPict="0" macro="[0]!Button45_Click">
                <anchor moveWithCells="1" sizeWithCells="1">
                  <from>
                    <xdr:col>34</xdr:col>
                    <xdr:colOff>200025</xdr:colOff>
                    <xdr:row>31</xdr:row>
                    <xdr:rowOff>295275</xdr:rowOff>
                  </from>
                  <to>
                    <xdr:col>36</xdr:col>
                    <xdr:colOff>219075</xdr:colOff>
                    <xdr:row>33</xdr:row>
                    <xdr:rowOff>57150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11" id="{896BE27E-0CB2-4905-AD85-5E7CCD74977E}">
            <x14:iconSet>
              <x14:cfvo type="percent">
                <xm:f>0</xm:f>
              </x14:cfvo>
              <x14:cfvo type="percent">
                <xm:f>LISTS!$A$64</xm:f>
              </x14:cfvo>
              <x14:cfvo type="percent">
                <xm:f>LISTS!$A$63</xm:f>
              </x14:cfvo>
            </x14:iconSet>
          </x14:cfRule>
          <xm:sqref>D16</xm:sqref>
        </x14:conditionalFormatting>
        <x14:conditionalFormatting xmlns:xm="http://schemas.microsoft.com/office/excel/2006/main">
          <x14:cfRule type="expression" priority="8" id="{CE30F048-8646-4E67-91C8-59D36810AFF8}">
            <xm:f>$F$12=LISTS!$A$47</xm:f>
            <x14:dxf>
              <font>
                <color theme="0"/>
              </font>
              <fill>
                <patternFill>
                  <bgColor theme="0"/>
                </patternFill>
              </fill>
            </x14:dxf>
          </x14:cfRule>
          <x14:cfRule type="expression" priority="9" id="{2BF30ED3-8C56-415A-A129-E3BDCF43DC02}">
            <xm:f>$F$12=LISTS!$A$46</xm:f>
            <x14:dxf>
              <font>
                <color theme="0"/>
              </font>
              <fill>
                <patternFill>
                  <bgColor theme="0"/>
                </patternFill>
              </fill>
            </x14:dxf>
          </x14:cfRule>
          <xm:sqref>D19 F19</xm:sqref>
        </x14:conditionalFormatting>
        <x14:conditionalFormatting xmlns:xm="http://schemas.microsoft.com/office/excel/2006/main">
          <x14:cfRule type="expression" priority="5" id="{9B6DAAEE-93BE-4D27-A29A-15DE4024A881}">
            <xm:f>$F$12=LISTS!$A$47</xm:f>
            <x14:dxf>
              <font>
                <color theme="0"/>
              </font>
              <fill>
                <patternFill>
                  <bgColor theme="0"/>
                </patternFill>
              </fill>
            </x14:dxf>
          </x14:cfRule>
          <x14:cfRule type="expression" priority="6" id="{C5CADB57-212E-4810-B6E3-304D99A88543}">
            <xm:f>$F$12=LISTS!$A$46</xm:f>
            <x14:dxf>
              <font>
                <color theme="0"/>
              </font>
              <fill>
                <patternFill>
                  <bgColor theme="0"/>
                </patternFill>
              </fill>
            </x14:dxf>
          </x14:cfRule>
          <xm:sqref>H19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398"/>
  <sheetViews>
    <sheetView showGridLines="0" topLeftCell="A16" zoomScaleNormal="100" workbookViewId="0">
      <selection activeCell="A45" sqref="A45"/>
    </sheetView>
  </sheetViews>
  <sheetFormatPr defaultRowHeight="16.5" thickTop="1" thickBottom="1" x14ac:dyDescent="0.3"/>
  <cols>
    <col min="1" max="1" width="72.42578125" customWidth="1"/>
    <col min="2" max="2" width="2.42578125" style="31" customWidth="1"/>
    <col min="3" max="3" width="11" style="33" customWidth="1"/>
    <col min="4" max="4" width="2.140625" customWidth="1"/>
    <col min="5" max="5" width="91.7109375" customWidth="1"/>
    <col min="6" max="6" width="7.7109375" customWidth="1"/>
  </cols>
  <sheetData>
    <row r="1" spans="1:5" ht="16.5" customHeight="1" thickTop="1" thickBot="1" x14ac:dyDescent="0.3">
      <c r="A1" s="90" t="s">
        <v>299</v>
      </c>
      <c r="D1" s="138"/>
      <c r="E1" s="138"/>
    </row>
    <row r="2" spans="1:5" ht="16.5" customHeight="1" thickTop="1" thickBot="1" x14ac:dyDescent="0.3">
      <c r="A2" t="s">
        <v>156</v>
      </c>
      <c r="C2" s="33">
        <v>0</v>
      </c>
      <c r="D2" s="138"/>
      <c r="E2" s="138"/>
    </row>
    <row r="3" spans="1:5" ht="16.5" customHeight="1" thickTop="1" thickBot="1" x14ac:dyDescent="0.3">
      <c r="A3" t="s">
        <v>261</v>
      </c>
      <c r="C3" s="33">
        <v>0</v>
      </c>
      <c r="D3" s="138"/>
      <c r="E3" s="139" t="s">
        <v>352</v>
      </c>
    </row>
    <row r="4" spans="1:5" ht="16.5" customHeight="1" thickTop="1" thickBot="1" x14ac:dyDescent="0.3">
      <c r="A4" t="s">
        <v>275</v>
      </c>
      <c r="C4" s="33">
        <v>5</v>
      </c>
      <c r="D4" s="138"/>
      <c r="E4" s="139" t="s">
        <v>353</v>
      </c>
    </row>
    <row r="5" spans="1:5" ht="16.5" customHeight="1" thickTop="1" thickBot="1" x14ac:dyDescent="0.3">
      <c r="A5" t="s">
        <v>260</v>
      </c>
      <c r="C5" s="39" t="s">
        <v>291</v>
      </c>
      <c r="D5" s="138"/>
      <c r="E5" s="139" t="s">
        <v>354</v>
      </c>
    </row>
    <row r="6" spans="1:5" ht="16.5" customHeight="1" thickTop="1" thickBot="1" x14ac:dyDescent="0.3">
      <c r="A6" s="90" t="s">
        <v>300</v>
      </c>
      <c r="D6" s="138"/>
      <c r="E6" s="138"/>
    </row>
    <row r="7" spans="1:5" ht="16.5" customHeight="1" thickTop="1" thickBot="1" x14ac:dyDescent="0.3">
      <c r="A7" t="s">
        <v>156</v>
      </c>
      <c r="C7" s="33">
        <v>0</v>
      </c>
      <c r="D7" s="138"/>
      <c r="E7" s="138"/>
    </row>
    <row r="8" spans="1:5" ht="16.5" customHeight="1" thickTop="1" thickBot="1" x14ac:dyDescent="0.3">
      <c r="A8" t="s">
        <v>163</v>
      </c>
      <c r="C8" s="33">
        <v>0</v>
      </c>
      <c r="D8" s="138"/>
      <c r="E8" s="138" t="s">
        <v>355</v>
      </c>
    </row>
    <row r="9" spans="1:5" ht="16.5" customHeight="1" thickTop="1" thickBot="1" x14ac:dyDescent="0.3">
      <c r="A9" t="s">
        <v>162</v>
      </c>
      <c r="C9" s="33">
        <v>5</v>
      </c>
      <c r="D9" s="138"/>
      <c r="E9" s="138" t="s">
        <v>356</v>
      </c>
    </row>
    <row r="10" spans="1:5" ht="16.5" customHeight="1" thickTop="1" thickBot="1" x14ac:dyDescent="0.3">
      <c r="A10" t="s">
        <v>164</v>
      </c>
      <c r="C10" s="33">
        <v>5</v>
      </c>
      <c r="D10" s="138"/>
      <c r="E10" s="138" t="s">
        <v>357</v>
      </c>
    </row>
    <row r="11" spans="1:5" ht="16.5" customHeight="1" thickTop="1" thickBot="1" x14ac:dyDescent="0.3">
      <c r="A11" s="90" t="s">
        <v>303</v>
      </c>
      <c r="D11" s="138"/>
      <c r="E11" s="138"/>
    </row>
    <row r="12" spans="1:5" ht="16.5" customHeight="1" thickTop="1" thickBot="1" x14ac:dyDescent="0.3">
      <c r="A12" t="s">
        <v>156</v>
      </c>
      <c r="D12" s="138"/>
      <c r="E12" s="138"/>
    </row>
    <row r="13" spans="1:5" ht="16.5" customHeight="1" thickTop="1" thickBot="1" x14ac:dyDescent="0.3">
      <c r="A13" t="s">
        <v>161</v>
      </c>
      <c r="D13" s="138"/>
      <c r="E13" s="138"/>
    </row>
    <row r="14" spans="1:5" ht="16.5" customHeight="1" thickTop="1" thickBot="1" x14ac:dyDescent="0.3">
      <c r="A14" t="s">
        <v>160</v>
      </c>
      <c r="D14" s="138"/>
      <c r="E14" s="138"/>
    </row>
    <row r="15" spans="1:5" ht="16.5" customHeight="1" thickTop="1" thickBot="1" x14ac:dyDescent="0.3">
      <c r="A15" s="90" t="s">
        <v>302</v>
      </c>
      <c r="D15" s="138"/>
      <c r="E15" s="138"/>
    </row>
    <row r="16" spans="1:5" ht="16.5" customHeight="1" thickTop="1" thickBot="1" x14ac:dyDescent="0.3">
      <c r="A16" t="s">
        <v>156</v>
      </c>
      <c r="C16" s="33">
        <v>0</v>
      </c>
      <c r="D16" s="138"/>
      <c r="E16" s="138"/>
    </row>
    <row r="17" spans="1:6" ht="16.5" customHeight="1" thickTop="1" thickBot="1" x14ac:dyDescent="0.3">
      <c r="A17" t="s">
        <v>167</v>
      </c>
      <c r="C17" s="33">
        <v>0</v>
      </c>
      <c r="D17" s="138"/>
      <c r="E17" s="138" t="s">
        <v>358</v>
      </c>
    </row>
    <row r="18" spans="1:6" ht="16.5" customHeight="1" thickTop="1" thickBot="1" x14ac:dyDescent="0.3">
      <c r="A18" t="s">
        <v>80</v>
      </c>
      <c r="C18" s="33">
        <v>2.5</v>
      </c>
      <c r="D18" s="138"/>
      <c r="E18" s="138" t="s">
        <v>360</v>
      </c>
    </row>
    <row r="19" spans="1:6" ht="16.5" customHeight="1" thickTop="1" thickBot="1" x14ac:dyDescent="0.3">
      <c r="A19" t="s">
        <v>404</v>
      </c>
      <c r="C19" s="33">
        <v>2.5</v>
      </c>
      <c r="D19" s="138"/>
      <c r="E19" s="138" t="s">
        <v>362</v>
      </c>
    </row>
    <row r="20" spans="1:6" s="31" customFormat="1" ht="16.5" customHeight="1" thickTop="1" thickBot="1" x14ac:dyDescent="0.3">
      <c r="A20" t="s">
        <v>168</v>
      </c>
      <c r="C20" s="33">
        <v>5</v>
      </c>
      <c r="D20" s="139"/>
      <c r="E20" s="139" t="s">
        <v>359</v>
      </c>
      <c r="F20"/>
    </row>
    <row r="21" spans="1:6" ht="16.5" customHeight="1" thickTop="1" thickBot="1" x14ac:dyDescent="0.3">
      <c r="A21" s="90" t="s">
        <v>301</v>
      </c>
      <c r="D21" s="138"/>
      <c r="E21" s="138"/>
      <c r="F21" s="31"/>
    </row>
    <row r="22" spans="1:6" ht="16.5" customHeight="1" thickTop="1" thickBot="1" x14ac:dyDescent="0.3">
      <c r="A22" t="s">
        <v>156</v>
      </c>
      <c r="C22" s="33">
        <v>0</v>
      </c>
      <c r="D22" s="138"/>
      <c r="E22" s="138"/>
      <c r="F22" s="31"/>
    </row>
    <row r="23" spans="1:6" ht="16.5" customHeight="1" thickTop="1" thickBot="1" x14ac:dyDescent="0.3">
      <c r="A23" t="s">
        <v>167</v>
      </c>
      <c r="C23" s="33">
        <v>0</v>
      </c>
      <c r="D23" s="138"/>
      <c r="E23" s="138" t="s">
        <v>358</v>
      </c>
    </row>
    <row r="24" spans="1:6" ht="16.5" customHeight="1" thickTop="1" thickBot="1" x14ac:dyDescent="0.3">
      <c r="A24" t="s">
        <v>405</v>
      </c>
      <c r="C24" s="33">
        <v>2.5</v>
      </c>
      <c r="D24" s="138"/>
      <c r="E24" s="138" t="s">
        <v>361</v>
      </c>
    </row>
    <row r="25" spans="1:6" ht="16.5" customHeight="1" thickTop="1" thickBot="1" x14ac:dyDescent="0.3">
      <c r="A25" t="s">
        <v>165</v>
      </c>
      <c r="C25" s="33">
        <v>5</v>
      </c>
      <c r="D25" s="138"/>
      <c r="E25" s="138" t="s">
        <v>363</v>
      </c>
    </row>
    <row r="26" spans="1:6" ht="16.5" customHeight="1" thickTop="1" thickBot="1" x14ac:dyDescent="0.3">
      <c r="A26" s="90" t="s">
        <v>304</v>
      </c>
      <c r="D26" s="138"/>
      <c r="E26" s="138"/>
    </row>
    <row r="27" spans="1:6" ht="16.5" customHeight="1" thickTop="1" thickBot="1" x14ac:dyDescent="0.3">
      <c r="A27" t="s">
        <v>156</v>
      </c>
      <c r="C27" s="33">
        <v>0</v>
      </c>
      <c r="D27" s="138"/>
      <c r="E27" s="138"/>
    </row>
    <row r="28" spans="1:6" ht="16.5" customHeight="1" thickTop="1" thickBot="1" x14ac:dyDescent="0.3">
      <c r="A28" t="s">
        <v>82</v>
      </c>
      <c r="C28" s="33">
        <v>0</v>
      </c>
      <c r="D28" s="138"/>
      <c r="E28" s="138" t="s">
        <v>364</v>
      </c>
    </row>
    <row r="29" spans="1:6" ht="16.5" customHeight="1" thickTop="1" thickBot="1" x14ac:dyDescent="0.3">
      <c r="A29" t="s">
        <v>83</v>
      </c>
      <c r="C29" s="95">
        <f>5/6</f>
        <v>0.83333333333333337</v>
      </c>
      <c r="D29" s="138"/>
      <c r="E29" s="138" t="s">
        <v>365</v>
      </c>
    </row>
    <row r="30" spans="1:6" ht="16.5" customHeight="1" thickTop="1" thickBot="1" x14ac:dyDescent="0.3">
      <c r="A30" t="s">
        <v>81</v>
      </c>
      <c r="C30" s="95">
        <f>C29+5/6</f>
        <v>1.6666666666666667</v>
      </c>
      <c r="D30" s="138"/>
      <c r="E30" s="138" t="s">
        <v>366</v>
      </c>
    </row>
    <row r="31" spans="1:6" ht="16.5" customHeight="1" thickTop="1" thickBot="1" x14ac:dyDescent="0.3">
      <c r="A31" t="s">
        <v>84</v>
      </c>
      <c r="C31" s="95">
        <f>C30+5/6</f>
        <v>2.5</v>
      </c>
      <c r="D31" s="138"/>
      <c r="E31" s="138" t="s">
        <v>367</v>
      </c>
    </row>
    <row r="32" spans="1:6" ht="16.5" customHeight="1" thickTop="1" thickBot="1" x14ac:dyDescent="0.3">
      <c r="A32" t="s">
        <v>85</v>
      </c>
      <c r="C32" s="95">
        <f>C31+5/6</f>
        <v>3.3333333333333335</v>
      </c>
      <c r="D32" s="138"/>
      <c r="E32" s="138" t="s">
        <v>368</v>
      </c>
    </row>
    <row r="33" spans="1:5" ht="16.5" customHeight="1" thickTop="1" thickBot="1" x14ac:dyDescent="0.3">
      <c r="A33" t="s">
        <v>86</v>
      </c>
      <c r="C33" s="95">
        <f>C32+5/6</f>
        <v>4.166666666666667</v>
      </c>
      <c r="D33" s="138"/>
      <c r="E33" s="138" t="s">
        <v>369</v>
      </c>
    </row>
    <row r="34" spans="1:5" ht="16.5" customHeight="1" thickTop="1" thickBot="1" x14ac:dyDescent="0.3">
      <c r="A34" t="s">
        <v>87</v>
      </c>
      <c r="C34" s="96">
        <f>C33+5/6</f>
        <v>5</v>
      </c>
      <c r="D34" s="138"/>
      <c r="E34" s="138" t="s">
        <v>370</v>
      </c>
    </row>
    <row r="35" spans="1:5" ht="16.5" customHeight="1" thickTop="1" thickBot="1" x14ac:dyDescent="0.3">
      <c r="A35" s="90" t="s">
        <v>305</v>
      </c>
      <c r="D35" s="138"/>
      <c r="E35" s="138"/>
    </row>
    <row r="36" spans="1:5" ht="16.5" customHeight="1" thickTop="1" thickBot="1" x14ac:dyDescent="0.3">
      <c r="A36" t="s">
        <v>156</v>
      </c>
      <c r="D36" s="138"/>
      <c r="E36" s="138"/>
    </row>
    <row r="37" spans="1:5" ht="16.5" customHeight="1" thickTop="1" thickBot="1" x14ac:dyDescent="0.3">
      <c r="A37" t="s">
        <v>93</v>
      </c>
      <c r="D37" s="138"/>
      <c r="E37" s="138" t="s">
        <v>371</v>
      </c>
    </row>
    <row r="38" spans="1:5" ht="16.5" customHeight="1" thickTop="1" thickBot="1" x14ac:dyDescent="0.3">
      <c r="A38" t="s">
        <v>89</v>
      </c>
      <c r="D38" s="138"/>
      <c r="E38" s="138" t="s">
        <v>372</v>
      </c>
    </row>
    <row r="39" spans="1:5" ht="16.5" customHeight="1" thickTop="1" thickBot="1" x14ac:dyDescent="0.3">
      <c r="A39" t="s">
        <v>90</v>
      </c>
      <c r="D39" s="138"/>
      <c r="E39" s="138" t="s">
        <v>373</v>
      </c>
    </row>
    <row r="40" spans="1:5" ht="16.5" customHeight="1" thickTop="1" thickBot="1" x14ac:dyDescent="0.3">
      <c r="A40" t="s">
        <v>91</v>
      </c>
      <c r="D40" s="138"/>
      <c r="E40" s="138" t="s">
        <v>374</v>
      </c>
    </row>
    <row r="41" spans="1:5" ht="16.5" customHeight="1" thickTop="1" thickBot="1" x14ac:dyDescent="0.3">
      <c r="A41" t="s">
        <v>92</v>
      </c>
      <c r="D41" s="138"/>
      <c r="E41" s="138" t="s">
        <v>375</v>
      </c>
    </row>
    <row r="42" spans="1:5" ht="16.5" customHeight="1" thickTop="1" thickBot="1" x14ac:dyDescent="0.3">
      <c r="A42" t="s">
        <v>260</v>
      </c>
      <c r="C42" s="42"/>
      <c r="D42" s="138"/>
      <c r="E42" s="138" t="s">
        <v>376</v>
      </c>
    </row>
    <row r="43" spans="1:5" ht="16.5" customHeight="1" thickTop="1" thickBot="1" x14ac:dyDescent="0.3">
      <c r="A43" s="90" t="s">
        <v>306</v>
      </c>
      <c r="D43" s="138"/>
      <c r="E43" s="138"/>
    </row>
    <row r="44" spans="1:5" ht="16.5" customHeight="1" thickTop="1" thickBot="1" x14ac:dyDescent="0.3">
      <c r="A44" t="s">
        <v>156</v>
      </c>
      <c r="D44" s="138"/>
      <c r="E44" s="138"/>
    </row>
    <row r="45" spans="1:5" ht="16.5" customHeight="1" thickTop="1" thickBot="1" x14ac:dyDescent="0.3">
      <c r="A45" t="s">
        <v>273</v>
      </c>
      <c r="D45" s="138"/>
      <c r="E45" s="138" t="s">
        <v>377</v>
      </c>
    </row>
    <row r="46" spans="1:5" ht="16.5" customHeight="1" thickTop="1" thickBot="1" x14ac:dyDescent="0.3">
      <c r="A46" t="s">
        <v>274</v>
      </c>
      <c r="D46" s="138"/>
      <c r="E46" s="138" t="s">
        <v>378</v>
      </c>
    </row>
    <row r="47" spans="1:5" ht="16.5" customHeight="1" thickTop="1" thickBot="1" x14ac:dyDescent="0.3">
      <c r="A47" t="s">
        <v>260</v>
      </c>
      <c r="C47" s="42"/>
      <c r="D47" s="138"/>
      <c r="E47" s="138" t="s">
        <v>383</v>
      </c>
    </row>
    <row r="48" spans="1:5" ht="16.5" customHeight="1" thickTop="1" thickBot="1" x14ac:dyDescent="0.3">
      <c r="A48" s="90" t="s">
        <v>307</v>
      </c>
      <c r="D48" s="138"/>
      <c r="E48" s="138"/>
    </row>
    <row r="49" spans="1:5" ht="16.5" customHeight="1" thickTop="1" thickBot="1" x14ac:dyDescent="0.3">
      <c r="A49" t="s">
        <v>156</v>
      </c>
      <c r="D49" s="138"/>
      <c r="E49" s="138"/>
    </row>
    <row r="50" spans="1:5" ht="16.5" customHeight="1" thickTop="1" thickBot="1" x14ac:dyDescent="0.3">
      <c r="A50" t="s">
        <v>269</v>
      </c>
      <c r="D50" s="138"/>
      <c r="E50" s="138" t="s">
        <v>379</v>
      </c>
    </row>
    <row r="51" spans="1:5" ht="16.5" customHeight="1" thickTop="1" thickBot="1" x14ac:dyDescent="0.3">
      <c r="A51" t="s">
        <v>270</v>
      </c>
      <c r="D51" s="138"/>
      <c r="E51" s="138" t="s">
        <v>380</v>
      </c>
    </row>
    <row r="52" spans="1:5" ht="16.5" customHeight="1" thickTop="1" thickBot="1" x14ac:dyDescent="0.3">
      <c r="A52" t="s">
        <v>267</v>
      </c>
      <c r="D52" s="138"/>
      <c r="E52" s="138" t="s">
        <v>381</v>
      </c>
    </row>
    <row r="53" spans="1:5" ht="16.5" customHeight="1" thickTop="1" thickBot="1" x14ac:dyDescent="0.3">
      <c r="A53" t="s">
        <v>268</v>
      </c>
      <c r="D53" s="138"/>
      <c r="E53" s="138" t="s">
        <v>403</v>
      </c>
    </row>
    <row r="54" spans="1:5" ht="16.5" customHeight="1" thickTop="1" thickBot="1" x14ac:dyDescent="0.3">
      <c r="A54" t="s">
        <v>260</v>
      </c>
      <c r="C54" s="45"/>
      <c r="D54" s="138"/>
      <c r="E54" s="138" t="s">
        <v>382</v>
      </c>
    </row>
    <row r="55" spans="1:5" ht="16.5" customHeight="1" thickTop="1" thickBot="1" x14ac:dyDescent="0.3">
      <c r="A55" s="90" t="s">
        <v>308</v>
      </c>
      <c r="D55" s="138"/>
      <c r="E55" s="138"/>
    </row>
    <row r="56" spans="1:5" ht="16.5" customHeight="1" thickTop="1" thickBot="1" x14ac:dyDescent="0.3">
      <c r="A56" t="s">
        <v>156</v>
      </c>
      <c r="C56" s="33">
        <v>0</v>
      </c>
      <c r="D56" s="138"/>
      <c r="E56" s="138"/>
    </row>
    <row r="57" spans="1:5" ht="16.5" customHeight="1" thickTop="1" thickBot="1" x14ac:dyDescent="0.3">
      <c r="A57" t="s">
        <v>153</v>
      </c>
      <c r="C57" s="33">
        <v>0</v>
      </c>
      <c r="D57" s="138"/>
      <c r="E57" s="138" t="s">
        <v>384</v>
      </c>
    </row>
    <row r="58" spans="1:5" ht="16.5" customHeight="1" thickTop="1" thickBot="1" x14ac:dyDescent="0.3">
      <c r="A58" t="s">
        <v>154</v>
      </c>
      <c r="C58" s="33">
        <v>2.5</v>
      </c>
      <c r="D58" s="138"/>
      <c r="E58" s="138" t="s">
        <v>385</v>
      </c>
    </row>
    <row r="59" spans="1:5" ht="16.5" customHeight="1" thickTop="1" thickBot="1" x14ac:dyDescent="0.3">
      <c r="A59" t="s">
        <v>176</v>
      </c>
      <c r="C59" s="33">
        <v>5</v>
      </c>
      <c r="D59" s="138"/>
      <c r="E59" s="138" t="s">
        <v>386</v>
      </c>
    </row>
    <row r="60" spans="1:5" ht="16.5" customHeight="1" thickTop="1" thickBot="1" x14ac:dyDescent="0.3">
      <c r="A60" t="s">
        <v>260</v>
      </c>
      <c r="C60" s="39" t="s">
        <v>291</v>
      </c>
      <c r="D60" s="138"/>
      <c r="E60" s="138" t="s">
        <v>387</v>
      </c>
    </row>
    <row r="61" spans="1:5" ht="16.5" customHeight="1" thickTop="1" thickBot="1" x14ac:dyDescent="0.3">
      <c r="A61" s="90" t="s">
        <v>309</v>
      </c>
      <c r="D61" s="138"/>
      <c r="E61" s="138"/>
    </row>
    <row r="62" spans="1:5" ht="16.5" customHeight="1" thickTop="1" thickBot="1" x14ac:dyDescent="0.3">
      <c r="A62" t="s">
        <v>156</v>
      </c>
      <c r="C62" s="33">
        <v>0</v>
      </c>
      <c r="D62" s="138"/>
      <c r="E62" s="138"/>
    </row>
    <row r="63" spans="1:5" ht="16.5" customHeight="1" thickTop="1" thickBot="1" x14ac:dyDescent="0.3">
      <c r="A63" t="s">
        <v>248</v>
      </c>
      <c r="C63" s="33">
        <v>0</v>
      </c>
      <c r="D63" s="138"/>
      <c r="E63" s="138" t="s">
        <v>388</v>
      </c>
    </row>
    <row r="64" spans="1:5" ht="16.5" customHeight="1" thickTop="1" thickBot="1" x14ac:dyDescent="0.3">
      <c r="A64" t="s">
        <v>249</v>
      </c>
      <c r="C64" s="33">
        <v>2.5</v>
      </c>
      <c r="D64" s="138"/>
      <c r="E64" s="138" t="s">
        <v>389</v>
      </c>
    </row>
    <row r="65" spans="1:5" ht="16.5" customHeight="1" thickTop="1" thickBot="1" x14ac:dyDescent="0.3">
      <c r="A65" t="s">
        <v>250</v>
      </c>
      <c r="C65" s="33">
        <v>5</v>
      </c>
      <c r="D65" s="138"/>
      <c r="E65" s="138" t="s">
        <v>390</v>
      </c>
    </row>
    <row r="66" spans="1:5" ht="16.5" customHeight="1" thickTop="1" thickBot="1" x14ac:dyDescent="0.3">
      <c r="A66" t="s">
        <v>260</v>
      </c>
      <c r="C66" s="39" t="s">
        <v>291</v>
      </c>
      <c r="D66" s="138"/>
      <c r="E66" s="138" t="s">
        <v>391</v>
      </c>
    </row>
    <row r="67" spans="1:5" ht="16.5" customHeight="1" thickTop="1" thickBot="1" x14ac:dyDescent="0.3">
      <c r="A67" s="90" t="s">
        <v>310</v>
      </c>
      <c r="D67" s="138"/>
      <c r="E67" s="138"/>
    </row>
    <row r="68" spans="1:5" ht="16.5" customHeight="1" thickTop="1" thickBot="1" x14ac:dyDescent="0.3">
      <c r="A68" t="s">
        <v>156</v>
      </c>
      <c r="C68" s="33">
        <v>0</v>
      </c>
      <c r="D68" s="138"/>
      <c r="E68" s="138"/>
    </row>
    <row r="69" spans="1:5" ht="16.5" customHeight="1" thickTop="1" thickBot="1" x14ac:dyDescent="0.3">
      <c r="A69" t="s">
        <v>292</v>
      </c>
      <c r="C69" s="33">
        <f>IF(OR(INPUT!$E$40=$A$49,INPUT!$E$40=$A$51,INPUT!$E$40=$A$53),5,0)</f>
        <v>5</v>
      </c>
      <c r="D69" s="138"/>
      <c r="E69" s="138" t="s">
        <v>392</v>
      </c>
    </row>
    <row r="70" spans="1:5" ht="16.5" customHeight="1" thickTop="1" thickBot="1" x14ac:dyDescent="0.3">
      <c r="A70" t="s">
        <v>263</v>
      </c>
      <c r="C70" s="33">
        <f>IF(OR(INPUT!$E$40=$A$49,INPUT!$E$40=$A$51,INPUT!$E$40=$A$53),2.5,0)</f>
        <v>2.5</v>
      </c>
      <c r="D70" s="138"/>
      <c r="E70" s="138" t="s">
        <v>393</v>
      </c>
    </row>
    <row r="71" spans="1:5" ht="16.5" customHeight="1" thickTop="1" thickBot="1" x14ac:dyDescent="0.3">
      <c r="A71" t="s">
        <v>264</v>
      </c>
      <c r="C71" s="33">
        <f>IF(OR(INPUT!$E$40=$A$49,INPUT!$E$40=$A$51,INPUT!$E$40=$A$53),0,5)</f>
        <v>0</v>
      </c>
      <c r="D71" s="138"/>
      <c r="E71" s="138" t="s">
        <v>394</v>
      </c>
    </row>
    <row r="72" spans="1:5" ht="16.5" customHeight="1" thickTop="1" thickBot="1" x14ac:dyDescent="0.3">
      <c r="A72" t="s">
        <v>260</v>
      </c>
      <c r="C72" s="39" t="s">
        <v>291</v>
      </c>
      <c r="D72" s="138"/>
      <c r="E72" s="138" t="s">
        <v>395</v>
      </c>
    </row>
    <row r="73" spans="1:5" ht="16.5" customHeight="1" thickTop="1" thickBot="1" x14ac:dyDescent="0.3">
      <c r="A73" s="90" t="s">
        <v>311</v>
      </c>
      <c r="D73" s="138"/>
      <c r="E73" s="138"/>
    </row>
    <row r="74" spans="1:5" ht="16.5" customHeight="1" thickTop="1" thickBot="1" x14ac:dyDescent="0.3">
      <c r="A74" t="s">
        <v>156</v>
      </c>
      <c r="C74" s="33">
        <v>0</v>
      </c>
      <c r="D74" s="138"/>
      <c r="E74" s="138"/>
    </row>
    <row r="75" spans="1:5" ht="16.5" customHeight="1" thickTop="1" thickBot="1" x14ac:dyDescent="0.3">
      <c r="A75" t="s">
        <v>272</v>
      </c>
      <c r="C75" s="33">
        <v>0</v>
      </c>
      <c r="D75" s="138"/>
      <c r="E75" s="138" t="s">
        <v>396</v>
      </c>
    </row>
    <row r="76" spans="1:5" ht="16.5" customHeight="1" thickTop="1" thickBot="1" x14ac:dyDescent="0.3">
      <c r="A76" t="s">
        <v>271</v>
      </c>
      <c r="C76" s="33">
        <v>5</v>
      </c>
      <c r="D76" s="138"/>
      <c r="E76" s="138" t="s">
        <v>397</v>
      </c>
    </row>
    <row r="77" spans="1:5" ht="16.5" customHeight="1" thickTop="1" thickBot="1" x14ac:dyDescent="0.3">
      <c r="A77" t="s">
        <v>260</v>
      </c>
      <c r="C77" s="39" t="s">
        <v>291</v>
      </c>
      <c r="D77" s="138"/>
      <c r="E77" s="138" t="s">
        <v>398</v>
      </c>
    </row>
    <row r="78" spans="1:5" ht="16.5" customHeight="1" thickTop="1" thickBot="1" x14ac:dyDescent="0.3">
      <c r="A78" s="90" t="s">
        <v>312</v>
      </c>
      <c r="D78" s="138"/>
      <c r="E78" s="138"/>
    </row>
    <row r="79" spans="1:5" ht="16.5" customHeight="1" thickTop="1" thickBot="1" x14ac:dyDescent="0.3">
      <c r="A79" t="s">
        <v>156</v>
      </c>
      <c r="C79" s="33">
        <v>0</v>
      </c>
      <c r="D79" s="138"/>
      <c r="E79" s="138"/>
    </row>
    <row r="80" spans="1:5" ht="16.5" customHeight="1" thickTop="1" thickBot="1" x14ac:dyDescent="0.3">
      <c r="A80" t="s">
        <v>251</v>
      </c>
      <c r="C80" s="33">
        <v>0</v>
      </c>
      <c r="D80" s="138"/>
      <c r="E80" s="138" t="s">
        <v>399</v>
      </c>
    </row>
    <row r="81" spans="1:5" ht="16.5" customHeight="1" thickTop="1" thickBot="1" x14ac:dyDescent="0.3">
      <c r="A81" t="s">
        <v>252</v>
      </c>
      <c r="C81" s="33">
        <v>2.5</v>
      </c>
      <c r="D81" s="138"/>
      <c r="E81" s="138" t="s">
        <v>400</v>
      </c>
    </row>
    <row r="82" spans="1:5" ht="16.5" customHeight="1" thickTop="1" thickBot="1" x14ac:dyDescent="0.3">
      <c r="A82" t="s">
        <v>253</v>
      </c>
      <c r="C82" s="33">
        <v>5</v>
      </c>
      <c r="D82" s="138"/>
      <c r="E82" s="138" t="s">
        <v>401</v>
      </c>
    </row>
    <row r="83" spans="1:5" ht="16.5" customHeight="1" thickTop="1" thickBot="1" x14ac:dyDescent="0.3">
      <c r="A83" t="s">
        <v>260</v>
      </c>
      <c r="C83" s="39" t="s">
        <v>291</v>
      </c>
      <c r="D83" s="138"/>
      <c r="E83" s="138" t="s">
        <v>402</v>
      </c>
    </row>
    <row r="84" spans="1:5" ht="16.5" customHeight="1" thickTop="1" thickBot="1" x14ac:dyDescent="0.3">
      <c r="D84" s="138"/>
      <c r="E84" s="138"/>
    </row>
    <row r="85" spans="1:5" ht="16.5" customHeight="1" thickTop="1" thickBot="1" x14ac:dyDescent="0.3">
      <c r="A85" s="91" t="s">
        <v>313</v>
      </c>
      <c r="D85" s="138"/>
      <c r="E85" s="138"/>
    </row>
    <row r="86" spans="1:5" ht="16.5" customHeight="1" thickTop="1" thickBot="1" x14ac:dyDescent="0.3">
      <c r="A86" t="s">
        <v>156</v>
      </c>
      <c r="C86" s="33">
        <v>0</v>
      </c>
      <c r="D86" s="138"/>
      <c r="E86" s="138"/>
    </row>
    <row r="87" spans="1:5" ht="16.5" customHeight="1" thickTop="1" thickBot="1" x14ac:dyDescent="0.3">
      <c r="A87" t="s">
        <v>210</v>
      </c>
      <c r="C87" s="33">
        <v>0</v>
      </c>
      <c r="D87" s="138"/>
      <c r="E87" s="138"/>
    </row>
    <row r="88" spans="1:5" ht="16.5" customHeight="1" thickTop="1" thickBot="1" x14ac:dyDescent="0.3">
      <c r="A88" t="s">
        <v>211</v>
      </c>
      <c r="C88" s="33">
        <v>2.5</v>
      </c>
      <c r="D88" s="138"/>
      <c r="E88" s="138"/>
    </row>
    <row r="89" spans="1:5" ht="16.5" customHeight="1" thickTop="1" thickBot="1" x14ac:dyDescent="0.3">
      <c r="A89" t="s">
        <v>212</v>
      </c>
      <c r="C89" s="33">
        <v>5</v>
      </c>
      <c r="D89" s="138"/>
      <c r="E89" s="138"/>
    </row>
    <row r="90" spans="1:5" ht="16.5" customHeight="1" thickTop="1" thickBot="1" x14ac:dyDescent="0.3">
      <c r="A90" t="s">
        <v>260</v>
      </c>
      <c r="C90" s="39" t="s">
        <v>291</v>
      </c>
      <c r="D90" s="138"/>
      <c r="E90" s="138"/>
    </row>
    <row r="91" spans="1:5" ht="16.5" customHeight="1" thickTop="1" thickBot="1" x14ac:dyDescent="0.3">
      <c r="A91" s="91" t="s">
        <v>314</v>
      </c>
      <c r="D91" s="138"/>
      <c r="E91" s="138"/>
    </row>
    <row r="92" spans="1:5" ht="16.5" customHeight="1" thickTop="1" thickBot="1" x14ac:dyDescent="0.3">
      <c r="A92" t="s">
        <v>156</v>
      </c>
      <c r="C92" s="33">
        <v>0</v>
      </c>
      <c r="D92" s="138"/>
      <c r="E92" s="138"/>
    </row>
    <row r="93" spans="1:5" ht="16.5" customHeight="1" thickTop="1" thickBot="1" x14ac:dyDescent="0.3">
      <c r="A93" t="s">
        <v>220</v>
      </c>
      <c r="C93" s="33">
        <v>0</v>
      </c>
      <c r="D93" s="138"/>
      <c r="E93" s="138"/>
    </row>
    <row r="94" spans="1:5" ht="16.5" customHeight="1" thickTop="1" thickBot="1" x14ac:dyDescent="0.3">
      <c r="A94" t="s">
        <v>221</v>
      </c>
      <c r="C94" s="33">
        <v>5</v>
      </c>
      <c r="D94" s="138"/>
      <c r="E94" s="138"/>
    </row>
    <row r="95" spans="1:5" ht="16.5" customHeight="1" thickTop="1" thickBot="1" x14ac:dyDescent="0.3">
      <c r="A95" t="s">
        <v>260</v>
      </c>
      <c r="C95" s="39" t="s">
        <v>291</v>
      </c>
      <c r="D95" s="138"/>
      <c r="E95" s="138"/>
    </row>
    <row r="96" spans="1:5" ht="16.5" customHeight="1" thickTop="1" thickBot="1" x14ac:dyDescent="0.3">
      <c r="A96" s="91" t="s">
        <v>315</v>
      </c>
      <c r="D96" s="138"/>
      <c r="E96" s="138"/>
    </row>
    <row r="97" spans="1:5" ht="16.5" customHeight="1" thickTop="1" thickBot="1" x14ac:dyDescent="0.3">
      <c r="A97" t="s">
        <v>156</v>
      </c>
      <c r="C97" s="33">
        <v>0</v>
      </c>
      <c r="D97" s="138"/>
      <c r="E97" s="138"/>
    </row>
    <row r="98" spans="1:5" ht="16.5" customHeight="1" thickTop="1" thickBot="1" x14ac:dyDescent="0.3">
      <c r="A98" t="s">
        <v>254</v>
      </c>
      <c r="C98" s="33">
        <v>0</v>
      </c>
      <c r="D98" s="138"/>
      <c r="E98" s="138"/>
    </row>
    <row r="99" spans="1:5" ht="16.5" customHeight="1" thickTop="1" thickBot="1" x14ac:dyDescent="0.3">
      <c r="A99" t="s">
        <v>255</v>
      </c>
      <c r="C99" s="33">
        <v>0</v>
      </c>
      <c r="D99" s="138"/>
      <c r="E99" s="138"/>
    </row>
    <row r="100" spans="1:5" ht="16.5" customHeight="1" thickTop="1" thickBot="1" x14ac:dyDescent="0.3">
      <c r="A100" t="s">
        <v>256</v>
      </c>
      <c r="C100" s="33">
        <v>5</v>
      </c>
      <c r="D100" s="138"/>
      <c r="E100" s="138"/>
    </row>
    <row r="101" spans="1:5" ht="16.5" customHeight="1" thickTop="1" thickBot="1" x14ac:dyDescent="0.3">
      <c r="A101" t="s">
        <v>260</v>
      </c>
      <c r="C101" s="39" t="s">
        <v>291</v>
      </c>
      <c r="D101" s="138"/>
      <c r="E101" s="138"/>
    </row>
    <row r="102" spans="1:5" ht="16.5" customHeight="1" thickTop="1" thickBot="1" x14ac:dyDescent="0.3">
      <c r="A102" s="91" t="s">
        <v>316</v>
      </c>
      <c r="D102" s="138"/>
      <c r="E102" s="138"/>
    </row>
    <row r="103" spans="1:5" ht="16.5" customHeight="1" thickTop="1" thickBot="1" x14ac:dyDescent="0.3">
      <c r="A103" t="s">
        <v>276</v>
      </c>
      <c r="C103" s="33">
        <v>0</v>
      </c>
      <c r="D103" s="138"/>
      <c r="E103" s="138"/>
    </row>
    <row r="104" spans="1:5" ht="16.5" customHeight="1" thickTop="1" thickBot="1" x14ac:dyDescent="0.3">
      <c r="A104" t="s">
        <v>277</v>
      </c>
      <c r="C104" s="33">
        <v>5</v>
      </c>
      <c r="D104" s="138"/>
      <c r="E104" s="138"/>
    </row>
    <row r="105" spans="1:5" ht="16.5" customHeight="1" thickTop="1" thickBot="1" x14ac:dyDescent="0.3">
      <c r="A105" t="s">
        <v>260</v>
      </c>
      <c r="C105" s="39" t="s">
        <v>291</v>
      </c>
      <c r="D105" s="138"/>
      <c r="E105" s="138"/>
    </row>
    <row r="106" spans="1:5" ht="16.5" customHeight="1" thickTop="1" thickBot="1" x14ac:dyDescent="0.3">
      <c r="D106" s="138"/>
      <c r="E106" s="138"/>
    </row>
    <row r="107" spans="1:5" ht="16.5" customHeight="1" thickTop="1" thickBot="1" x14ac:dyDescent="0.3">
      <c r="A107" s="92" t="s">
        <v>317</v>
      </c>
      <c r="D107" s="138"/>
      <c r="E107" s="138"/>
    </row>
    <row r="108" spans="1:5" ht="16.5" customHeight="1" thickTop="1" thickBot="1" x14ac:dyDescent="0.3">
      <c r="A108" t="s">
        <v>156</v>
      </c>
      <c r="D108" s="138"/>
      <c r="E108" s="138"/>
    </row>
    <row r="109" spans="1:5" ht="16.5" customHeight="1" thickTop="1" thickBot="1" x14ac:dyDescent="0.3">
      <c r="A109" t="s">
        <v>39</v>
      </c>
      <c r="D109" s="138"/>
      <c r="E109" s="138"/>
    </row>
    <row r="110" spans="1:5" ht="16.5" customHeight="1" thickTop="1" thickBot="1" x14ac:dyDescent="0.3">
      <c r="A110" t="s">
        <v>40</v>
      </c>
      <c r="D110" s="138"/>
      <c r="E110" s="138"/>
    </row>
    <row r="111" spans="1:5" ht="16.5" customHeight="1" thickTop="1" thickBot="1" x14ac:dyDescent="0.3">
      <c r="A111" t="s">
        <v>293</v>
      </c>
      <c r="D111" s="138"/>
      <c r="E111" s="138"/>
    </row>
    <row r="112" spans="1:5" ht="16.5" customHeight="1" thickTop="1" thickBot="1" x14ac:dyDescent="0.3">
      <c r="A112" t="s">
        <v>294</v>
      </c>
      <c r="D112" s="138"/>
      <c r="E112" s="138"/>
    </row>
    <row r="113" spans="1:5" ht="16.5" customHeight="1" thickTop="1" thickBot="1" x14ac:dyDescent="0.3">
      <c r="A113" t="s">
        <v>41</v>
      </c>
      <c r="D113" s="138"/>
      <c r="E113" s="138"/>
    </row>
    <row r="114" spans="1:5" ht="16.5" customHeight="1" thickTop="1" thickBot="1" x14ac:dyDescent="0.3">
      <c r="A114" s="92" t="s">
        <v>318</v>
      </c>
      <c r="D114" s="138"/>
      <c r="E114" s="138"/>
    </row>
    <row r="115" spans="1:5" ht="16.5" customHeight="1" thickTop="1" thickBot="1" x14ac:dyDescent="0.3">
      <c r="A115" t="s">
        <v>156</v>
      </c>
      <c r="D115" s="138"/>
      <c r="E115" s="138"/>
    </row>
    <row r="116" spans="1:5" ht="16.5" customHeight="1" thickTop="1" thickBot="1" x14ac:dyDescent="0.3">
      <c r="A116" t="s">
        <v>42</v>
      </c>
      <c r="D116" s="138"/>
      <c r="E116" s="138"/>
    </row>
    <row r="117" spans="1:5" ht="16.5" customHeight="1" thickTop="1" thickBot="1" x14ac:dyDescent="0.3">
      <c r="A117" t="s">
        <v>43</v>
      </c>
      <c r="D117" s="138"/>
      <c r="E117" s="138"/>
    </row>
    <row r="118" spans="1:5" ht="16.5" customHeight="1" thickTop="1" thickBot="1" x14ac:dyDescent="0.3">
      <c r="A118" s="92" t="s">
        <v>319</v>
      </c>
      <c r="D118" s="138"/>
      <c r="E118" s="138"/>
    </row>
    <row r="119" spans="1:5" ht="16.5" customHeight="1" thickTop="1" thickBot="1" x14ac:dyDescent="0.3">
      <c r="A119" t="s">
        <v>278</v>
      </c>
      <c r="C119" s="33">
        <v>0</v>
      </c>
      <c r="D119" s="138"/>
      <c r="E119" s="138"/>
    </row>
    <row r="120" spans="1:5" ht="16.5" customHeight="1" thickTop="1" thickBot="1" x14ac:dyDescent="0.3">
      <c r="A120" t="s">
        <v>279</v>
      </c>
      <c r="C120" s="33">
        <v>5</v>
      </c>
      <c r="D120" s="138"/>
      <c r="E120" s="138"/>
    </row>
    <row r="121" spans="1:5" ht="16.5" customHeight="1" thickTop="1" thickBot="1" x14ac:dyDescent="0.3">
      <c r="A121" t="s">
        <v>260</v>
      </c>
      <c r="C121" s="39" t="s">
        <v>291</v>
      </c>
      <c r="D121" s="138"/>
      <c r="E121" s="138"/>
    </row>
    <row r="122" spans="1:5" ht="16.5" customHeight="1" thickTop="1" thickBot="1" x14ac:dyDescent="0.3">
      <c r="A122" s="92" t="s">
        <v>320</v>
      </c>
      <c r="C122" s="140"/>
      <c r="D122" s="138"/>
      <c r="E122" s="138"/>
    </row>
    <row r="123" spans="1:5" ht="16.5" customHeight="1" thickTop="1" thickBot="1" x14ac:dyDescent="0.3">
      <c r="A123" t="s">
        <v>156</v>
      </c>
      <c r="C123" s="141">
        <v>0</v>
      </c>
      <c r="D123" s="138"/>
      <c r="E123" s="138"/>
    </row>
    <row r="124" spans="1:5" ht="16.5" customHeight="1" thickTop="1" thickBot="1" x14ac:dyDescent="0.3">
      <c r="A124" t="s">
        <v>2</v>
      </c>
      <c r="C124" s="142">
        <v>0</v>
      </c>
      <c r="D124" s="138"/>
      <c r="E124" s="138"/>
    </row>
    <row r="125" spans="1:5" ht="16.5" customHeight="1" thickTop="1" thickBot="1" x14ac:dyDescent="0.3">
      <c r="A125" t="s">
        <v>3</v>
      </c>
      <c r="C125" s="143">
        <f>5/3*1</f>
        <v>1.6666666666666667</v>
      </c>
      <c r="D125" s="138"/>
      <c r="E125" s="138"/>
    </row>
    <row r="126" spans="1:5" ht="16.5" customHeight="1" thickTop="1" thickBot="1" x14ac:dyDescent="0.3">
      <c r="A126" t="s">
        <v>4</v>
      </c>
      <c r="C126" s="144">
        <f>5/3*2</f>
        <v>3.3333333333333335</v>
      </c>
      <c r="D126" s="138"/>
      <c r="E126" s="138"/>
    </row>
    <row r="127" spans="1:5" ht="16.5" customHeight="1" thickTop="1" thickBot="1" x14ac:dyDescent="0.3">
      <c r="A127" t="s">
        <v>1</v>
      </c>
      <c r="C127" s="141">
        <v>5</v>
      </c>
      <c r="D127" s="138"/>
      <c r="E127" s="138"/>
    </row>
    <row r="128" spans="1:5" ht="16.5" customHeight="1" thickTop="1" thickBot="1" x14ac:dyDescent="0.3">
      <c r="A128" t="s">
        <v>260</v>
      </c>
      <c r="C128" s="97" t="s">
        <v>291</v>
      </c>
      <c r="D128" s="138"/>
      <c r="E128" s="138"/>
    </row>
    <row r="129" spans="1:5" ht="16.5" customHeight="1" thickTop="1" thickBot="1" x14ac:dyDescent="0.3">
      <c r="A129" s="92" t="s">
        <v>321</v>
      </c>
      <c r="C129" s="140"/>
      <c r="D129" s="138"/>
      <c r="E129" s="138"/>
    </row>
    <row r="130" spans="1:5" ht="16.5" customHeight="1" thickTop="1" thickBot="1" x14ac:dyDescent="0.3">
      <c r="A130" t="s">
        <v>156</v>
      </c>
      <c r="C130" s="141">
        <v>0</v>
      </c>
      <c r="D130" s="138"/>
      <c r="E130" s="138"/>
    </row>
    <row r="131" spans="1:5" ht="16.5" customHeight="1" thickTop="1" thickBot="1" x14ac:dyDescent="0.3">
      <c r="A131" t="s">
        <v>227</v>
      </c>
      <c r="C131" s="142">
        <v>0</v>
      </c>
      <c r="D131" s="138"/>
      <c r="E131" s="138"/>
    </row>
    <row r="132" spans="1:5" ht="16.5" customHeight="1" thickTop="1" thickBot="1" x14ac:dyDescent="0.3">
      <c r="A132" t="s">
        <v>228</v>
      </c>
      <c r="C132" s="141">
        <v>5</v>
      </c>
      <c r="D132" s="138"/>
      <c r="E132" s="138"/>
    </row>
    <row r="133" spans="1:5" ht="16.5" customHeight="1" thickTop="1" thickBot="1" x14ac:dyDescent="0.3">
      <c r="A133" t="s">
        <v>260</v>
      </c>
      <c r="C133" s="97" t="s">
        <v>291</v>
      </c>
      <c r="D133" s="138"/>
      <c r="E133" s="138"/>
    </row>
    <row r="134" spans="1:5" ht="16.5" customHeight="1" thickTop="1" thickBot="1" x14ac:dyDescent="0.3">
      <c r="A134" s="92" t="s">
        <v>322</v>
      </c>
      <c r="C134" s="140"/>
      <c r="D134" s="138"/>
      <c r="E134" s="138"/>
    </row>
    <row r="135" spans="1:5" ht="16.5" customHeight="1" thickTop="1" thickBot="1" x14ac:dyDescent="0.3">
      <c r="A135" t="s">
        <v>156</v>
      </c>
      <c r="C135" s="138"/>
      <c r="D135" s="138"/>
      <c r="E135" s="138"/>
    </row>
    <row r="136" spans="1:5" ht="16.5" customHeight="1" thickTop="1" thickBot="1" x14ac:dyDescent="0.3">
      <c r="A136" t="s">
        <v>55</v>
      </c>
      <c r="C136" s="138"/>
      <c r="D136" s="138"/>
      <c r="E136" s="138"/>
    </row>
    <row r="137" spans="1:5" ht="16.5" customHeight="1" thickTop="1" thickBot="1" x14ac:dyDescent="0.3">
      <c r="A137" t="s">
        <v>56</v>
      </c>
      <c r="C137" s="138"/>
      <c r="D137" s="138"/>
      <c r="E137" s="138"/>
    </row>
    <row r="138" spans="1:5" ht="16.5" customHeight="1" thickTop="1" thickBot="1" x14ac:dyDescent="0.3">
      <c r="A138" t="s">
        <v>57</v>
      </c>
      <c r="C138" s="138"/>
      <c r="D138" s="138"/>
      <c r="E138" s="138"/>
    </row>
    <row r="139" spans="1:5" ht="16.5" customHeight="1" thickTop="1" thickBot="1" x14ac:dyDescent="0.3">
      <c r="A139" s="92" t="s">
        <v>323</v>
      </c>
      <c r="C139" s="140"/>
      <c r="D139" s="138"/>
      <c r="E139" s="138"/>
    </row>
    <row r="140" spans="1:5" ht="16.5" customHeight="1" thickTop="1" thickBot="1" x14ac:dyDescent="0.3">
      <c r="A140" t="s">
        <v>156</v>
      </c>
      <c r="C140" s="141">
        <v>0</v>
      </c>
      <c r="D140" s="138"/>
      <c r="E140" s="138"/>
    </row>
    <row r="141" spans="1:5" ht="16.5" customHeight="1" thickTop="1" thickBot="1" x14ac:dyDescent="0.3">
      <c r="A141" t="str">
        <f>IF(INPUT!$E$57=$A$109,"Minder dan 15 medewerkers",IF(INPUT!$E$57=$A$113,"Minder dan 3 medewerkers","Minder dan 4 medewerkers"))</f>
        <v>Minder dan 4 medewerkers</v>
      </c>
      <c r="C141" s="142">
        <v>5</v>
      </c>
      <c r="D141" s="138"/>
      <c r="E141" s="138"/>
    </row>
    <row r="142" spans="1:5" ht="16.5" customHeight="1" thickTop="1" thickBot="1" x14ac:dyDescent="0.3">
      <c r="A142" t="str">
        <f>IF(INPUT!$E$57=$A$109,"Meer dan 15 medewerkers",IF(INPUT!$E$57=$A$113,"Meer dan 3 medewerkers","Meer dan 4 medewerkers"))</f>
        <v>Meer dan 4 medewerkers</v>
      </c>
      <c r="C142" s="141">
        <v>0</v>
      </c>
      <c r="D142" s="138"/>
      <c r="E142" s="138"/>
    </row>
    <row r="143" spans="1:5" ht="16.5" customHeight="1" thickTop="1" thickBot="1" x14ac:dyDescent="0.3">
      <c r="A143" t="s">
        <v>260</v>
      </c>
      <c r="C143" s="97" t="s">
        <v>291</v>
      </c>
      <c r="D143" s="138"/>
      <c r="E143" s="138"/>
    </row>
    <row r="144" spans="1:5" ht="16.5" customHeight="1" thickTop="1" thickBot="1" x14ac:dyDescent="0.3">
      <c r="A144" s="92" t="s">
        <v>324</v>
      </c>
      <c r="C144" s="140"/>
      <c r="D144" s="138"/>
      <c r="E144" s="138"/>
    </row>
    <row r="145" spans="1:5" ht="16.5" customHeight="1" thickTop="1" thickBot="1" x14ac:dyDescent="0.3">
      <c r="A145" t="s">
        <v>156</v>
      </c>
      <c r="C145" s="141">
        <v>0</v>
      </c>
      <c r="D145" s="138"/>
      <c r="E145" s="138"/>
    </row>
    <row r="146" spans="1:5" ht="16.5" customHeight="1" thickTop="1" thickBot="1" x14ac:dyDescent="0.3">
      <c r="A146" t="s">
        <v>9</v>
      </c>
      <c r="C146" s="142">
        <v>0</v>
      </c>
      <c r="D146" s="138"/>
      <c r="E146" s="138"/>
    </row>
    <row r="147" spans="1:5" ht="16.5" customHeight="1" thickTop="1" thickBot="1" x14ac:dyDescent="0.3">
      <c r="A147" t="s">
        <v>8</v>
      </c>
      <c r="C147" s="143">
        <f>C150/4</f>
        <v>1.25</v>
      </c>
      <c r="D147" s="138"/>
      <c r="E147" s="138"/>
    </row>
    <row r="148" spans="1:5" ht="16.5" customHeight="1" thickTop="1" thickBot="1" x14ac:dyDescent="0.3">
      <c r="A148" t="s">
        <v>7</v>
      </c>
      <c r="C148" s="142">
        <f>C150/4*2</f>
        <v>2.5</v>
      </c>
      <c r="D148" s="138"/>
      <c r="E148" s="138"/>
    </row>
    <row r="149" spans="1:5" ht="16.5" customHeight="1" thickTop="1" thickBot="1" x14ac:dyDescent="0.3">
      <c r="A149" t="s">
        <v>5</v>
      </c>
      <c r="C149" s="143">
        <f>5/4*3</f>
        <v>3.75</v>
      </c>
      <c r="D149" s="138"/>
      <c r="E149" s="138"/>
    </row>
    <row r="150" spans="1:5" ht="16.5" customHeight="1" thickTop="1" thickBot="1" x14ac:dyDescent="0.3">
      <c r="A150" t="s">
        <v>6</v>
      </c>
      <c r="C150" s="145">
        <v>5</v>
      </c>
      <c r="D150" s="138"/>
      <c r="E150" s="138"/>
    </row>
    <row r="151" spans="1:5" ht="16.5" customHeight="1" thickTop="1" thickBot="1" x14ac:dyDescent="0.3">
      <c r="A151" t="s">
        <v>260</v>
      </c>
      <c r="C151" s="97" t="s">
        <v>291</v>
      </c>
      <c r="D151" s="138"/>
      <c r="E151" s="138"/>
    </row>
    <row r="152" spans="1:5" ht="16.5" customHeight="1" thickTop="1" thickBot="1" x14ac:dyDescent="0.3">
      <c r="A152" s="92" t="s">
        <v>325</v>
      </c>
      <c r="C152" s="140"/>
      <c r="D152" s="138"/>
      <c r="E152" s="138"/>
    </row>
    <row r="153" spans="1:5" ht="16.5" customHeight="1" thickTop="1" thickBot="1" x14ac:dyDescent="0.3">
      <c r="A153" t="s">
        <v>156</v>
      </c>
      <c r="C153" s="142">
        <v>0</v>
      </c>
      <c r="D153" s="138"/>
      <c r="E153" s="138"/>
    </row>
    <row r="154" spans="1:5" ht="16.5" customHeight="1" thickTop="1" thickBot="1" x14ac:dyDescent="0.3">
      <c r="A154" t="s">
        <v>104</v>
      </c>
      <c r="C154" s="143">
        <f>5/3*1</f>
        <v>1.6666666666666667</v>
      </c>
      <c r="D154" s="138"/>
      <c r="E154" s="138"/>
    </row>
    <row r="155" spans="1:5" ht="16.5" customHeight="1" thickTop="1" thickBot="1" x14ac:dyDescent="0.3">
      <c r="A155" t="s">
        <v>105</v>
      </c>
      <c r="C155" s="144">
        <f>5/3*2</f>
        <v>3.3333333333333335</v>
      </c>
      <c r="D155" s="138"/>
      <c r="E155" s="138"/>
    </row>
    <row r="156" spans="1:5" ht="16.5" customHeight="1" thickTop="1" thickBot="1" x14ac:dyDescent="0.3">
      <c r="A156" t="s">
        <v>106</v>
      </c>
      <c r="C156" s="141">
        <v>5</v>
      </c>
      <c r="D156" s="138"/>
      <c r="E156" s="138"/>
    </row>
    <row r="157" spans="1:5" ht="16.5" customHeight="1" thickTop="1" thickBot="1" x14ac:dyDescent="0.3">
      <c r="A157" t="s">
        <v>260</v>
      </c>
      <c r="C157" s="97" t="s">
        <v>291</v>
      </c>
      <c r="D157" s="138"/>
      <c r="E157" s="138"/>
    </row>
    <row r="158" spans="1:5" ht="16.5" customHeight="1" thickTop="1" thickBot="1" x14ac:dyDescent="0.3">
      <c r="A158" s="92" t="s">
        <v>326</v>
      </c>
      <c r="D158" s="138"/>
      <c r="E158" s="138"/>
    </row>
    <row r="159" spans="1:5" ht="16.5" customHeight="1" thickTop="1" thickBot="1" x14ac:dyDescent="0.3">
      <c r="A159" t="s">
        <v>156</v>
      </c>
      <c r="C159" s="33">
        <v>0</v>
      </c>
      <c r="D159" s="138"/>
      <c r="E159" s="138"/>
    </row>
    <row r="160" spans="1:5" ht="16.5" customHeight="1" thickTop="1" thickBot="1" x14ac:dyDescent="0.3">
      <c r="A160" t="s">
        <v>296</v>
      </c>
      <c r="C160" s="33">
        <v>1</v>
      </c>
      <c r="D160" s="138"/>
      <c r="E160" s="138"/>
    </row>
    <row r="161" spans="1:5" ht="16.5" customHeight="1" thickTop="1" thickBot="1" x14ac:dyDescent="0.3">
      <c r="A161" t="s">
        <v>297</v>
      </c>
      <c r="C161" s="33">
        <v>2</v>
      </c>
      <c r="D161" s="138"/>
      <c r="E161" s="138"/>
    </row>
    <row r="162" spans="1:5" ht="16.5" customHeight="1" thickTop="1" thickBot="1" x14ac:dyDescent="0.3">
      <c r="A162" t="s">
        <v>298</v>
      </c>
      <c r="C162" s="33">
        <v>5</v>
      </c>
      <c r="D162" s="138"/>
      <c r="E162" s="138"/>
    </row>
    <row r="163" spans="1:5" ht="16.5" customHeight="1" thickTop="1" thickBot="1" x14ac:dyDescent="0.3">
      <c r="A163" t="s">
        <v>260</v>
      </c>
      <c r="C163" s="39" t="s">
        <v>291</v>
      </c>
      <c r="D163" s="138"/>
      <c r="E163" s="138"/>
    </row>
    <row r="164" spans="1:5" ht="16.5" customHeight="1" thickTop="1" thickBot="1" x14ac:dyDescent="0.3">
      <c r="A164" s="92" t="s">
        <v>327</v>
      </c>
      <c r="D164" s="138"/>
      <c r="E164" s="138"/>
    </row>
    <row r="165" spans="1:5" ht="16.5" customHeight="1" thickTop="1" thickBot="1" x14ac:dyDescent="0.3">
      <c r="A165" t="s">
        <v>156</v>
      </c>
      <c r="C165" s="33">
        <v>0</v>
      </c>
      <c r="D165" s="138"/>
      <c r="E165" s="138"/>
    </row>
    <row r="166" spans="1:5" ht="16.5" customHeight="1" thickTop="1" thickBot="1" x14ac:dyDescent="0.3">
      <c r="A166" t="s">
        <v>50</v>
      </c>
      <c r="C166" s="33">
        <v>0</v>
      </c>
      <c r="D166" s="138"/>
      <c r="E166" s="138"/>
    </row>
    <row r="167" spans="1:5" ht="16.5" customHeight="1" thickTop="1" thickBot="1" x14ac:dyDescent="0.3">
      <c r="A167" t="s">
        <v>51</v>
      </c>
      <c r="C167" s="95">
        <f>5/3</f>
        <v>1.6666666666666667</v>
      </c>
      <c r="D167" s="138"/>
      <c r="E167" s="138"/>
    </row>
    <row r="168" spans="1:5" ht="16.5" customHeight="1" thickTop="1" thickBot="1" x14ac:dyDescent="0.3">
      <c r="A168" t="s">
        <v>52</v>
      </c>
      <c r="C168" s="95">
        <f>5/3*2</f>
        <v>3.3333333333333335</v>
      </c>
      <c r="D168" s="138"/>
      <c r="E168" s="138"/>
    </row>
    <row r="169" spans="1:5" ht="16.5" customHeight="1" thickTop="1" thickBot="1" x14ac:dyDescent="0.3">
      <c r="A169" t="s">
        <v>53</v>
      </c>
      <c r="C169" s="39">
        <v>5</v>
      </c>
      <c r="D169" s="138"/>
      <c r="E169" s="138"/>
    </row>
    <row r="170" spans="1:5" ht="16.5" customHeight="1" thickTop="1" thickBot="1" x14ac:dyDescent="0.3">
      <c r="A170" t="s">
        <v>260</v>
      </c>
      <c r="C170" s="39" t="s">
        <v>291</v>
      </c>
      <c r="D170" s="138"/>
      <c r="E170" s="138"/>
    </row>
    <row r="171" spans="1:5" ht="16.5" customHeight="1" thickTop="1" thickBot="1" x14ac:dyDescent="0.3">
      <c r="D171" s="138"/>
      <c r="E171" s="138"/>
    </row>
    <row r="172" spans="1:5" ht="16.5" customHeight="1" thickTop="1" thickBot="1" x14ac:dyDescent="0.3">
      <c r="A172" s="93" t="s">
        <v>328</v>
      </c>
      <c r="D172" s="138"/>
      <c r="E172" s="138"/>
    </row>
    <row r="173" spans="1:5" ht="16.5" customHeight="1" thickTop="1" thickBot="1" x14ac:dyDescent="0.3">
      <c r="A173" t="s">
        <v>156</v>
      </c>
      <c r="C173" s="33">
        <v>0</v>
      </c>
      <c r="D173" s="138"/>
      <c r="E173" s="138"/>
    </row>
    <row r="174" spans="1:5" ht="16.5" customHeight="1" thickTop="1" thickBot="1" x14ac:dyDescent="0.3">
      <c r="A174" t="s">
        <v>107</v>
      </c>
      <c r="C174" s="33">
        <v>0</v>
      </c>
      <c r="D174" s="138"/>
      <c r="E174" s="138"/>
    </row>
    <row r="175" spans="1:5" ht="16.5" customHeight="1" thickTop="1" thickBot="1" x14ac:dyDescent="0.3">
      <c r="A175" t="s">
        <v>109</v>
      </c>
      <c r="C175" s="95">
        <f>5/3</f>
        <v>1.6666666666666667</v>
      </c>
      <c r="D175" s="138"/>
      <c r="E175" s="138"/>
    </row>
    <row r="176" spans="1:5" ht="16.5" customHeight="1" thickTop="1" thickBot="1" x14ac:dyDescent="0.3">
      <c r="A176" t="s">
        <v>108</v>
      </c>
      <c r="C176" s="95">
        <f>5/3*2</f>
        <v>3.3333333333333335</v>
      </c>
      <c r="D176" s="138"/>
      <c r="E176" s="138"/>
    </row>
    <row r="177" spans="1:5" ht="16.5" customHeight="1" thickTop="1" thickBot="1" x14ac:dyDescent="0.3">
      <c r="A177" t="s">
        <v>110</v>
      </c>
      <c r="C177" s="39">
        <v>5</v>
      </c>
      <c r="D177" s="138"/>
      <c r="E177" s="138"/>
    </row>
    <row r="178" spans="1:5" ht="16.5" customHeight="1" thickTop="1" thickBot="1" x14ac:dyDescent="0.3">
      <c r="A178" t="s">
        <v>260</v>
      </c>
      <c r="C178" s="39" t="s">
        <v>291</v>
      </c>
      <c r="D178" s="138"/>
      <c r="E178" s="138"/>
    </row>
    <row r="179" spans="1:5" ht="16.5" customHeight="1" thickTop="1" thickBot="1" x14ac:dyDescent="0.3">
      <c r="A179" s="93" t="s">
        <v>329</v>
      </c>
      <c r="D179" s="138"/>
      <c r="E179" s="138"/>
    </row>
    <row r="180" spans="1:5" ht="16.5" customHeight="1" thickTop="1" thickBot="1" x14ac:dyDescent="0.3">
      <c r="A180" t="s">
        <v>156</v>
      </c>
      <c r="C180" s="33">
        <v>0</v>
      </c>
      <c r="D180" s="138"/>
      <c r="E180" s="138"/>
    </row>
    <row r="181" spans="1:5" ht="16.5" customHeight="1" thickTop="1" thickBot="1" x14ac:dyDescent="0.3">
      <c r="A181" t="s">
        <v>282</v>
      </c>
      <c r="C181" s="33">
        <v>0</v>
      </c>
      <c r="D181" s="138"/>
      <c r="E181" s="138"/>
    </row>
    <row r="182" spans="1:5" ht="16.5" customHeight="1" thickTop="1" thickBot="1" x14ac:dyDescent="0.3">
      <c r="A182" t="s">
        <v>281</v>
      </c>
      <c r="C182" s="33">
        <v>5</v>
      </c>
      <c r="D182" s="138"/>
      <c r="E182" s="138"/>
    </row>
    <row r="183" spans="1:5" ht="16.5" customHeight="1" thickTop="1" thickBot="1" x14ac:dyDescent="0.3">
      <c r="A183" t="s">
        <v>260</v>
      </c>
      <c r="C183" s="39" t="s">
        <v>291</v>
      </c>
      <c r="D183" s="138"/>
      <c r="E183" s="138"/>
    </row>
    <row r="184" spans="1:5" ht="16.5" customHeight="1" thickTop="1" thickBot="1" x14ac:dyDescent="0.3">
      <c r="A184" s="93" t="s">
        <v>330</v>
      </c>
      <c r="D184" s="138"/>
      <c r="E184" s="138"/>
    </row>
    <row r="185" spans="1:5" ht="16.5" customHeight="1" thickTop="1" thickBot="1" x14ac:dyDescent="0.3">
      <c r="A185" t="s">
        <v>156</v>
      </c>
      <c r="C185" s="33">
        <v>0</v>
      </c>
      <c r="D185" s="138"/>
      <c r="E185" s="138"/>
    </row>
    <row r="186" spans="1:5" ht="16.5" customHeight="1" thickTop="1" thickBot="1" x14ac:dyDescent="0.3">
      <c r="A186" t="s">
        <v>47</v>
      </c>
      <c r="C186" s="33">
        <v>0</v>
      </c>
      <c r="D186" s="138"/>
      <c r="E186" s="138"/>
    </row>
    <row r="187" spans="1:5" ht="16.5" customHeight="1" thickTop="1" thickBot="1" x14ac:dyDescent="0.3">
      <c r="A187" t="s">
        <v>48</v>
      </c>
      <c r="C187" s="33">
        <v>2.5</v>
      </c>
      <c r="D187" s="138"/>
      <c r="E187" s="138"/>
    </row>
    <row r="188" spans="1:5" ht="16.5" customHeight="1" thickTop="1" thickBot="1" x14ac:dyDescent="0.3">
      <c r="A188" t="s">
        <v>49</v>
      </c>
      <c r="C188" s="33">
        <v>5</v>
      </c>
      <c r="D188" s="138"/>
      <c r="E188" s="138"/>
    </row>
    <row r="189" spans="1:5" ht="16.5" customHeight="1" thickTop="1" thickBot="1" x14ac:dyDescent="0.3">
      <c r="A189" t="s">
        <v>260</v>
      </c>
      <c r="C189" s="39" t="s">
        <v>291</v>
      </c>
      <c r="D189" s="138"/>
      <c r="E189" s="138"/>
    </row>
    <row r="190" spans="1:5" ht="16.5" customHeight="1" thickTop="1" thickBot="1" x14ac:dyDescent="0.3">
      <c r="A190" s="93" t="s">
        <v>331</v>
      </c>
      <c r="D190" s="138"/>
      <c r="E190" s="138"/>
    </row>
    <row r="191" spans="1:5" ht="16.5" customHeight="1" thickTop="1" thickBot="1" x14ac:dyDescent="0.3">
      <c r="A191" t="s">
        <v>156</v>
      </c>
      <c r="C191" s="33">
        <v>0</v>
      </c>
      <c r="D191" s="138"/>
      <c r="E191" s="138"/>
    </row>
    <row r="192" spans="1:5" ht="16.5" customHeight="1" thickTop="1" thickBot="1" x14ac:dyDescent="0.3">
      <c r="A192" t="s">
        <v>111</v>
      </c>
      <c r="C192" s="33">
        <v>0</v>
      </c>
      <c r="D192" s="138"/>
      <c r="E192" s="138"/>
    </row>
    <row r="193" spans="1:5" ht="16.5" customHeight="1" thickTop="1" thickBot="1" x14ac:dyDescent="0.3">
      <c r="A193" t="s">
        <v>112</v>
      </c>
      <c r="C193" s="33">
        <v>2.5</v>
      </c>
      <c r="D193" s="138"/>
      <c r="E193" s="138"/>
    </row>
    <row r="194" spans="1:5" ht="16.5" customHeight="1" thickTop="1" thickBot="1" x14ac:dyDescent="0.3">
      <c r="A194" t="s">
        <v>113</v>
      </c>
      <c r="C194" s="33">
        <v>5</v>
      </c>
      <c r="D194" s="138"/>
      <c r="E194" s="138"/>
    </row>
    <row r="195" spans="1:5" ht="16.5" customHeight="1" thickTop="1" thickBot="1" x14ac:dyDescent="0.3">
      <c r="A195" t="s">
        <v>260</v>
      </c>
      <c r="C195" s="39" t="s">
        <v>291</v>
      </c>
      <c r="D195" s="138"/>
      <c r="E195" s="138"/>
    </row>
    <row r="196" spans="1:5" ht="16.5" customHeight="1" thickTop="1" thickBot="1" x14ac:dyDescent="0.3">
      <c r="A196" s="93" t="s">
        <v>332</v>
      </c>
      <c r="D196" s="138"/>
      <c r="E196" s="138"/>
    </row>
    <row r="197" spans="1:5" ht="16.5" customHeight="1" thickTop="1" thickBot="1" x14ac:dyDescent="0.3">
      <c r="A197" t="s">
        <v>156</v>
      </c>
      <c r="C197" s="33">
        <v>0</v>
      </c>
      <c r="D197" s="138"/>
      <c r="E197" s="138"/>
    </row>
    <row r="198" spans="1:5" ht="16.5" customHeight="1" thickTop="1" thickBot="1" x14ac:dyDescent="0.3">
      <c r="A198" t="s">
        <v>117</v>
      </c>
      <c r="C198" s="33">
        <v>0</v>
      </c>
      <c r="D198" s="138"/>
      <c r="E198" s="138"/>
    </row>
    <row r="199" spans="1:5" ht="16.5" customHeight="1" thickTop="1" thickBot="1" x14ac:dyDescent="0.3">
      <c r="A199" t="s">
        <v>118</v>
      </c>
      <c r="C199" s="33">
        <v>2.5</v>
      </c>
      <c r="D199" s="138"/>
      <c r="E199" s="138"/>
    </row>
    <row r="200" spans="1:5" ht="16.5" customHeight="1" thickTop="1" thickBot="1" x14ac:dyDescent="0.3">
      <c r="A200" t="s">
        <v>119</v>
      </c>
      <c r="C200" s="33">
        <v>5</v>
      </c>
      <c r="D200" s="138"/>
      <c r="E200" s="138"/>
    </row>
    <row r="201" spans="1:5" ht="16.5" customHeight="1" thickTop="1" thickBot="1" x14ac:dyDescent="0.3">
      <c r="A201" t="s">
        <v>260</v>
      </c>
      <c r="C201" s="39" t="s">
        <v>291</v>
      </c>
      <c r="D201" s="138"/>
      <c r="E201" s="138"/>
    </row>
    <row r="202" spans="1:5" ht="16.5" customHeight="1" thickTop="1" thickBot="1" x14ac:dyDescent="0.3">
      <c r="A202" s="93" t="s">
        <v>333</v>
      </c>
      <c r="D202" s="138"/>
      <c r="E202" s="138"/>
    </row>
    <row r="203" spans="1:5" ht="16.5" customHeight="1" thickTop="1" thickBot="1" x14ac:dyDescent="0.3">
      <c r="A203" t="s">
        <v>156</v>
      </c>
      <c r="C203" s="33">
        <v>0</v>
      </c>
      <c r="D203" s="138"/>
      <c r="E203" s="138"/>
    </row>
    <row r="204" spans="1:5" ht="16.5" customHeight="1" thickTop="1" thickBot="1" x14ac:dyDescent="0.3">
      <c r="A204" t="s">
        <v>114</v>
      </c>
      <c r="C204" s="33">
        <v>0</v>
      </c>
      <c r="D204" s="138"/>
      <c r="E204" s="138"/>
    </row>
    <row r="205" spans="1:5" ht="16.5" customHeight="1" thickTop="1" thickBot="1" x14ac:dyDescent="0.3">
      <c r="A205" t="s">
        <v>115</v>
      </c>
      <c r="C205" s="33">
        <v>2.5</v>
      </c>
      <c r="D205" s="138"/>
      <c r="E205" s="138"/>
    </row>
    <row r="206" spans="1:5" ht="16.5" customHeight="1" thickTop="1" thickBot="1" x14ac:dyDescent="0.3">
      <c r="A206" t="s">
        <v>116</v>
      </c>
      <c r="C206" s="33">
        <v>5</v>
      </c>
      <c r="D206" s="138"/>
      <c r="E206" s="138"/>
    </row>
    <row r="207" spans="1:5" ht="16.5" customHeight="1" thickTop="1" thickBot="1" x14ac:dyDescent="0.3">
      <c r="A207" t="s">
        <v>260</v>
      </c>
      <c r="C207" s="39" t="s">
        <v>291</v>
      </c>
      <c r="D207" s="138"/>
      <c r="E207" s="138"/>
    </row>
    <row r="208" spans="1:5" ht="16.5" customHeight="1" thickTop="1" thickBot="1" x14ac:dyDescent="0.3">
      <c r="A208" s="93" t="s">
        <v>334</v>
      </c>
      <c r="D208" s="138"/>
      <c r="E208" s="138"/>
    </row>
    <row r="209" spans="1:5" ht="16.5" customHeight="1" thickTop="1" thickBot="1" x14ac:dyDescent="0.3">
      <c r="A209" t="s">
        <v>156</v>
      </c>
      <c r="C209" s="33">
        <v>0</v>
      </c>
      <c r="D209" s="138"/>
      <c r="E209" s="138"/>
    </row>
    <row r="210" spans="1:5" ht="16.5" customHeight="1" thickTop="1" thickBot="1" x14ac:dyDescent="0.3">
      <c r="A210" t="s">
        <v>120</v>
      </c>
      <c r="C210" s="33">
        <v>0</v>
      </c>
      <c r="D210" s="138"/>
      <c r="E210" s="138"/>
    </row>
    <row r="211" spans="1:5" ht="16.5" customHeight="1" thickTop="1" thickBot="1" x14ac:dyDescent="0.3">
      <c r="A211" t="s">
        <v>121</v>
      </c>
      <c r="C211" s="33">
        <v>2.5</v>
      </c>
      <c r="D211" s="138"/>
      <c r="E211" s="138"/>
    </row>
    <row r="212" spans="1:5" ht="16.5" customHeight="1" thickTop="1" thickBot="1" x14ac:dyDescent="0.3">
      <c r="A212" t="s">
        <v>122</v>
      </c>
      <c r="C212" s="33">
        <v>5</v>
      </c>
      <c r="D212" s="138"/>
      <c r="E212" s="138"/>
    </row>
    <row r="213" spans="1:5" ht="16.5" customHeight="1" thickTop="1" thickBot="1" x14ac:dyDescent="0.3">
      <c r="A213" t="s">
        <v>260</v>
      </c>
      <c r="C213" s="39" t="s">
        <v>291</v>
      </c>
      <c r="D213" s="138"/>
      <c r="E213" s="138"/>
    </row>
    <row r="214" spans="1:5" ht="16.5" customHeight="1" thickTop="1" thickBot="1" x14ac:dyDescent="0.3">
      <c r="A214" s="93" t="s">
        <v>335</v>
      </c>
      <c r="D214" s="138"/>
      <c r="E214" s="138"/>
    </row>
    <row r="215" spans="1:5" ht="16.5" customHeight="1" thickTop="1" thickBot="1" x14ac:dyDescent="0.3">
      <c r="A215" t="s">
        <v>156</v>
      </c>
      <c r="C215" s="33">
        <v>0</v>
      </c>
      <c r="D215" s="138"/>
      <c r="E215" s="138"/>
    </row>
    <row r="216" spans="1:5" ht="16.5" customHeight="1" thickTop="1" thickBot="1" x14ac:dyDescent="0.3">
      <c r="A216" t="s">
        <v>123</v>
      </c>
      <c r="C216" s="33">
        <v>0</v>
      </c>
      <c r="D216" s="138"/>
      <c r="E216" s="138"/>
    </row>
    <row r="217" spans="1:5" ht="16.5" customHeight="1" thickTop="1" thickBot="1" x14ac:dyDescent="0.3">
      <c r="A217" t="s">
        <v>124</v>
      </c>
      <c r="C217" s="33">
        <v>2.5</v>
      </c>
      <c r="D217" s="138"/>
      <c r="E217" s="138"/>
    </row>
    <row r="218" spans="1:5" ht="16.5" customHeight="1" thickTop="1" thickBot="1" x14ac:dyDescent="0.3">
      <c r="A218" t="s">
        <v>125</v>
      </c>
      <c r="C218" s="33">
        <v>5</v>
      </c>
      <c r="D218" s="138"/>
      <c r="E218" s="138"/>
    </row>
    <row r="219" spans="1:5" ht="16.5" customHeight="1" thickTop="1" thickBot="1" x14ac:dyDescent="0.3">
      <c r="A219" t="s">
        <v>260</v>
      </c>
      <c r="C219" s="39" t="s">
        <v>291</v>
      </c>
      <c r="D219" s="138"/>
      <c r="E219" s="138"/>
    </row>
    <row r="220" spans="1:5" ht="16.5" customHeight="1" thickTop="1" thickBot="1" x14ac:dyDescent="0.3">
      <c r="A220" s="93" t="s">
        <v>336</v>
      </c>
      <c r="D220" s="138"/>
      <c r="E220" s="138"/>
    </row>
    <row r="221" spans="1:5" ht="16.5" customHeight="1" thickTop="1" thickBot="1" x14ac:dyDescent="0.3">
      <c r="A221" t="s">
        <v>283</v>
      </c>
      <c r="C221" s="33">
        <v>0</v>
      </c>
      <c r="D221" s="138"/>
      <c r="E221" s="138"/>
    </row>
    <row r="222" spans="1:5" ht="16.5" customHeight="1" thickTop="1" thickBot="1" x14ac:dyDescent="0.3">
      <c r="A222" t="s">
        <v>295</v>
      </c>
      <c r="C222" s="33">
        <v>5</v>
      </c>
      <c r="D222" s="138"/>
      <c r="E222" s="138"/>
    </row>
    <row r="223" spans="1:5" ht="16.5" customHeight="1" thickTop="1" thickBot="1" x14ac:dyDescent="0.3">
      <c r="A223" t="s">
        <v>260</v>
      </c>
      <c r="C223" s="39" t="s">
        <v>291</v>
      </c>
      <c r="D223" s="138"/>
      <c r="E223" s="138"/>
    </row>
    <row r="224" spans="1:5" ht="16.5" customHeight="1" thickTop="1" thickBot="1" x14ac:dyDescent="0.3">
      <c r="D224" s="138"/>
      <c r="E224" s="138"/>
    </row>
    <row r="225" spans="1:5" ht="16.5" customHeight="1" thickTop="1" thickBot="1" x14ac:dyDescent="0.3">
      <c r="A225" s="94" t="s">
        <v>337</v>
      </c>
      <c r="D225" s="138"/>
      <c r="E225" s="138"/>
    </row>
    <row r="226" spans="1:5" ht="16.5" customHeight="1" thickTop="1" thickBot="1" x14ac:dyDescent="0.3">
      <c r="A226" t="s">
        <v>156</v>
      </c>
      <c r="C226" s="33">
        <v>0</v>
      </c>
      <c r="D226" s="138"/>
      <c r="E226" s="138"/>
    </row>
    <row r="227" spans="1:5" ht="16.5" customHeight="1" thickTop="1" thickBot="1" x14ac:dyDescent="0.3">
      <c r="A227" t="s">
        <v>144</v>
      </c>
      <c r="C227" s="142">
        <v>0</v>
      </c>
      <c r="D227" s="138"/>
      <c r="E227" s="138"/>
    </row>
    <row r="228" spans="1:5" ht="16.5" customHeight="1" thickTop="1" thickBot="1" x14ac:dyDescent="0.3">
      <c r="A228" t="s">
        <v>145</v>
      </c>
      <c r="C228" s="143">
        <f>C231/4</f>
        <v>1.25</v>
      </c>
      <c r="D228" s="138"/>
      <c r="E228" s="138"/>
    </row>
    <row r="229" spans="1:5" ht="16.5" customHeight="1" thickTop="1" thickBot="1" x14ac:dyDescent="0.3">
      <c r="A229" t="s">
        <v>146</v>
      </c>
      <c r="C229" s="142">
        <f>C231/4*2</f>
        <v>2.5</v>
      </c>
      <c r="D229" s="138"/>
      <c r="E229" s="138"/>
    </row>
    <row r="230" spans="1:5" ht="16.5" customHeight="1" thickTop="1" thickBot="1" x14ac:dyDescent="0.3">
      <c r="A230" t="s">
        <v>141</v>
      </c>
      <c r="C230" s="143">
        <f>5/4*3</f>
        <v>3.75</v>
      </c>
      <c r="D230" s="138"/>
      <c r="E230" s="138"/>
    </row>
    <row r="231" spans="1:5" ht="16.5" customHeight="1" thickTop="1" thickBot="1" x14ac:dyDescent="0.3">
      <c r="A231" t="s">
        <v>147</v>
      </c>
      <c r="C231" s="145">
        <v>5</v>
      </c>
      <c r="D231" s="138"/>
      <c r="E231" s="138"/>
    </row>
    <row r="232" spans="1:5" ht="16.5" customHeight="1" thickTop="1" thickBot="1" x14ac:dyDescent="0.3">
      <c r="A232" s="94" t="s">
        <v>338</v>
      </c>
      <c r="D232" s="138"/>
      <c r="E232" s="138"/>
    </row>
    <row r="233" spans="1:5" ht="16.5" customHeight="1" thickTop="1" thickBot="1" x14ac:dyDescent="0.3">
      <c r="A233" t="s">
        <v>156</v>
      </c>
      <c r="C233" s="33">
        <v>0</v>
      </c>
      <c r="D233" s="138"/>
      <c r="E233" s="138"/>
    </row>
    <row r="234" spans="1:5" ht="16.5" customHeight="1" thickTop="1" thickBot="1" x14ac:dyDescent="0.3">
      <c r="A234" t="s">
        <v>148</v>
      </c>
      <c r="C234" s="33">
        <v>0</v>
      </c>
      <c r="D234" s="138"/>
      <c r="E234" s="138"/>
    </row>
    <row r="235" spans="1:5" ht="16.5" customHeight="1" thickTop="1" thickBot="1" x14ac:dyDescent="0.3">
      <c r="A235" t="s">
        <v>52</v>
      </c>
      <c r="C235" s="33">
        <v>2.5</v>
      </c>
      <c r="D235" s="138"/>
      <c r="E235" s="138"/>
    </row>
    <row r="236" spans="1:5" ht="16.5" customHeight="1" thickTop="1" thickBot="1" x14ac:dyDescent="0.3">
      <c r="A236" t="s">
        <v>149</v>
      </c>
      <c r="C236" s="33">
        <v>5</v>
      </c>
      <c r="D236" s="138"/>
      <c r="E236" s="138"/>
    </row>
    <row r="237" spans="1:5" ht="16.5" customHeight="1" thickTop="1" thickBot="1" x14ac:dyDescent="0.3">
      <c r="A237" t="s">
        <v>260</v>
      </c>
      <c r="C237" s="39" t="s">
        <v>291</v>
      </c>
      <c r="D237" s="138"/>
      <c r="E237" s="138"/>
    </row>
    <row r="238" spans="1:5" ht="16.5" customHeight="1" thickTop="1" thickBot="1" x14ac:dyDescent="0.3">
      <c r="A238" s="94" t="s">
        <v>339</v>
      </c>
      <c r="D238" s="138"/>
      <c r="E238" s="138"/>
    </row>
    <row r="239" spans="1:5" ht="16.5" customHeight="1" thickTop="1" thickBot="1" x14ac:dyDescent="0.3">
      <c r="A239" t="s">
        <v>156</v>
      </c>
      <c r="C239" s="33">
        <v>0</v>
      </c>
      <c r="D239" s="138"/>
      <c r="E239" s="138"/>
    </row>
    <row r="240" spans="1:5" ht="16.5" customHeight="1" thickTop="1" thickBot="1" x14ac:dyDescent="0.3">
      <c r="A240" t="s">
        <v>126</v>
      </c>
      <c r="C240" s="33">
        <v>0</v>
      </c>
      <c r="D240" s="138"/>
      <c r="E240" s="138"/>
    </row>
    <row r="241" spans="1:5" ht="16.5" customHeight="1" thickTop="1" thickBot="1" x14ac:dyDescent="0.3">
      <c r="A241" t="s">
        <v>127</v>
      </c>
      <c r="C241" s="33">
        <v>2.5</v>
      </c>
      <c r="D241" s="138"/>
      <c r="E241" s="138"/>
    </row>
    <row r="242" spans="1:5" ht="16.5" customHeight="1" thickTop="1" thickBot="1" x14ac:dyDescent="0.3">
      <c r="A242" t="s">
        <v>128</v>
      </c>
      <c r="C242" s="33">
        <v>5</v>
      </c>
      <c r="D242" s="138"/>
      <c r="E242" s="138"/>
    </row>
    <row r="243" spans="1:5" ht="16.5" customHeight="1" thickTop="1" thickBot="1" x14ac:dyDescent="0.3">
      <c r="A243" t="s">
        <v>260</v>
      </c>
      <c r="C243" s="39" t="s">
        <v>291</v>
      </c>
      <c r="D243" s="138"/>
      <c r="E243" s="138"/>
    </row>
    <row r="244" spans="1:5" ht="16.5" customHeight="1" thickTop="1" thickBot="1" x14ac:dyDescent="0.3">
      <c r="A244" s="94" t="s">
        <v>340</v>
      </c>
      <c r="D244" s="138"/>
      <c r="E244" s="138"/>
    </row>
    <row r="245" spans="1:5" ht="16.5" customHeight="1" thickTop="1" thickBot="1" x14ac:dyDescent="0.3">
      <c r="A245" t="s">
        <v>156</v>
      </c>
      <c r="C245" s="33">
        <v>0</v>
      </c>
      <c r="D245" s="138"/>
      <c r="E245" s="138"/>
    </row>
    <row r="246" spans="1:5" ht="16.5" customHeight="1" thickTop="1" thickBot="1" x14ac:dyDescent="0.3">
      <c r="A246" t="s">
        <v>133</v>
      </c>
      <c r="C246" s="33">
        <v>0</v>
      </c>
      <c r="D246" s="138"/>
      <c r="E246" s="138"/>
    </row>
    <row r="247" spans="1:5" ht="16.5" customHeight="1" thickTop="1" thickBot="1" x14ac:dyDescent="0.3">
      <c r="A247" t="s">
        <v>135</v>
      </c>
      <c r="C247" s="95">
        <f>C249/3*1</f>
        <v>1.6666666666666667</v>
      </c>
      <c r="D247" s="138"/>
      <c r="E247" s="138"/>
    </row>
    <row r="248" spans="1:5" ht="16.5" customHeight="1" thickTop="1" thickBot="1" x14ac:dyDescent="0.3">
      <c r="A248" t="s">
        <v>136</v>
      </c>
      <c r="C248" s="95">
        <f>5/3*2</f>
        <v>3.3333333333333335</v>
      </c>
      <c r="D248" s="138"/>
      <c r="E248" s="138"/>
    </row>
    <row r="249" spans="1:5" ht="16.5" customHeight="1" thickTop="1" thickBot="1" x14ac:dyDescent="0.3">
      <c r="A249" t="s">
        <v>134</v>
      </c>
      <c r="C249" s="33">
        <v>5</v>
      </c>
      <c r="D249" s="138"/>
      <c r="E249" s="138"/>
    </row>
    <row r="250" spans="1:5" ht="16.5" customHeight="1" thickTop="1" thickBot="1" x14ac:dyDescent="0.3">
      <c r="A250" t="s">
        <v>260</v>
      </c>
      <c r="C250" s="39" t="s">
        <v>291</v>
      </c>
      <c r="D250" s="138"/>
      <c r="E250" s="138"/>
    </row>
    <row r="251" spans="1:5" ht="16.5" customHeight="1" thickTop="1" thickBot="1" x14ac:dyDescent="0.3">
      <c r="A251" s="94" t="s">
        <v>341</v>
      </c>
      <c r="D251" s="138"/>
      <c r="E251" s="138"/>
    </row>
    <row r="252" spans="1:5" ht="16.5" customHeight="1" thickTop="1" thickBot="1" x14ac:dyDescent="0.3">
      <c r="A252" t="s">
        <v>156</v>
      </c>
      <c r="C252" s="33">
        <v>0</v>
      </c>
      <c r="D252" s="138"/>
      <c r="E252" s="138"/>
    </row>
    <row r="253" spans="1:5" ht="16.5" customHeight="1" thickTop="1" thickBot="1" x14ac:dyDescent="0.3">
      <c r="A253" t="s">
        <v>20</v>
      </c>
      <c r="C253" s="33">
        <v>0</v>
      </c>
      <c r="D253" s="138"/>
      <c r="E253" s="138"/>
    </row>
    <row r="254" spans="1:5" ht="16.5" customHeight="1" thickTop="1" thickBot="1" x14ac:dyDescent="0.3">
      <c r="A254" t="s">
        <v>21</v>
      </c>
      <c r="C254" s="33">
        <v>5</v>
      </c>
      <c r="D254" s="138"/>
      <c r="E254" s="138"/>
    </row>
    <row r="255" spans="1:5" ht="16.5" customHeight="1" thickTop="1" thickBot="1" x14ac:dyDescent="0.3">
      <c r="A255" t="s">
        <v>260</v>
      </c>
      <c r="C255" s="39" t="s">
        <v>291</v>
      </c>
      <c r="D255" s="138"/>
      <c r="E255" s="138"/>
    </row>
    <row r="256" spans="1:5" ht="16.5" customHeight="1" thickTop="1" thickBot="1" x14ac:dyDescent="0.3">
      <c r="A256" s="94" t="s">
        <v>342</v>
      </c>
      <c r="D256" s="138"/>
      <c r="E256" s="138"/>
    </row>
    <row r="257" spans="1:5" ht="16.5" customHeight="1" thickTop="1" thickBot="1" x14ac:dyDescent="0.3">
      <c r="A257" t="s">
        <v>156</v>
      </c>
      <c r="C257" s="33">
        <v>0</v>
      </c>
      <c r="D257" s="138"/>
      <c r="E257" s="138"/>
    </row>
    <row r="258" spans="1:5" ht="16.5" customHeight="1" thickTop="1" thickBot="1" x14ac:dyDescent="0.3">
      <c r="A258" t="s">
        <v>132</v>
      </c>
      <c r="C258" s="33">
        <v>0</v>
      </c>
      <c r="D258" s="138"/>
      <c r="E258" s="138"/>
    </row>
    <row r="259" spans="1:5" ht="16.5" customHeight="1" thickTop="1" thickBot="1" x14ac:dyDescent="0.3">
      <c r="A259" t="s">
        <v>131</v>
      </c>
      <c r="C259" s="95">
        <f>C261/3*1</f>
        <v>1.6666666666666667</v>
      </c>
      <c r="D259" s="138"/>
      <c r="E259" s="138"/>
    </row>
    <row r="260" spans="1:5" ht="16.5" customHeight="1" thickTop="1" thickBot="1" x14ac:dyDescent="0.3">
      <c r="A260" t="s">
        <v>130</v>
      </c>
      <c r="C260" s="95">
        <f>5/3*2</f>
        <v>3.3333333333333335</v>
      </c>
      <c r="D260" s="138"/>
      <c r="E260" s="138"/>
    </row>
    <row r="261" spans="1:5" ht="16.5" customHeight="1" thickTop="1" thickBot="1" x14ac:dyDescent="0.3">
      <c r="A261" t="s">
        <v>129</v>
      </c>
      <c r="C261" s="33">
        <v>5</v>
      </c>
      <c r="D261" s="138"/>
      <c r="E261" s="138"/>
    </row>
    <row r="262" spans="1:5" ht="16.5" customHeight="1" thickTop="1" thickBot="1" x14ac:dyDescent="0.3">
      <c r="A262" t="s">
        <v>260</v>
      </c>
      <c r="C262" s="39" t="s">
        <v>291</v>
      </c>
      <c r="D262" s="138"/>
      <c r="E262" s="138"/>
    </row>
    <row r="263" spans="1:5" ht="16.5" customHeight="1" thickTop="1" thickBot="1" x14ac:dyDescent="0.3">
      <c r="A263" s="94" t="s">
        <v>343</v>
      </c>
      <c r="D263" s="138"/>
      <c r="E263" s="138"/>
    </row>
    <row r="264" spans="1:5" ht="16.5" customHeight="1" thickTop="1" thickBot="1" x14ac:dyDescent="0.3">
      <c r="A264" t="s">
        <v>156</v>
      </c>
      <c r="C264" s="33">
        <v>0</v>
      </c>
      <c r="D264" s="138"/>
      <c r="E264" s="138"/>
    </row>
    <row r="265" spans="1:5" ht="16.5" customHeight="1" thickTop="1" thickBot="1" x14ac:dyDescent="0.3">
      <c r="A265" t="s">
        <v>137</v>
      </c>
      <c r="C265" s="33">
        <v>0</v>
      </c>
      <c r="D265" s="138"/>
      <c r="E265" s="138"/>
    </row>
    <row r="266" spans="1:5" ht="16.5" customHeight="1" thickTop="1" thickBot="1" x14ac:dyDescent="0.3">
      <c r="A266" t="s">
        <v>138</v>
      </c>
      <c r="C266" s="95">
        <f>C268/3*1</f>
        <v>1.6666666666666667</v>
      </c>
      <c r="D266" s="138"/>
      <c r="E266" s="138"/>
    </row>
    <row r="267" spans="1:5" ht="16.5" customHeight="1" thickTop="1" thickBot="1" x14ac:dyDescent="0.3">
      <c r="A267" t="s">
        <v>284</v>
      </c>
      <c r="C267" s="95">
        <f>5/3*2</f>
        <v>3.3333333333333335</v>
      </c>
      <c r="D267" s="138"/>
      <c r="E267" s="138"/>
    </row>
    <row r="268" spans="1:5" ht="16.5" customHeight="1" thickTop="1" thickBot="1" x14ac:dyDescent="0.3">
      <c r="A268" t="s">
        <v>285</v>
      </c>
      <c r="C268" s="33">
        <v>5</v>
      </c>
      <c r="D268" s="138"/>
      <c r="E268" s="138"/>
    </row>
    <row r="269" spans="1:5" ht="16.5" customHeight="1" thickTop="1" thickBot="1" x14ac:dyDescent="0.3">
      <c r="A269" t="s">
        <v>260</v>
      </c>
      <c r="C269" s="39" t="s">
        <v>291</v>
      </c>
      <c r="D269" s="138"/>
      <c r="E269" s="138"/>
    </row>
    <row r="270" spans="1:5" ht="16.5" customHeight="1" thickTop="1" thickBot="1" x14ac:dyDescent="0.3">
      <c r="A270" s="94" t="s">
        <v>344</v>
      </c>
      <c r="D270" s="138"/>
      <c r="E270" s="138"/>
    </row>
    <row r="271" spans="1:5" ht="16.5" customHeight="1" thickTop="1" thickBot="1" x14ac:dyDescent="0.3">
      <c r="A271" t="s">
        <v>156</v>
      </c>
      <c r="C271" s="33">
        <v>0</v>
      </c>
      <c r="D271" s="138"/>
      <c r="E271" s="138"/>
    </row>
    <row r="272" spans="1:5" ht="16.5" customHeight="1" thickTop="1" thickBot="1" x14ac:dyDescent="0.3">
      <c r="A272" t="s">
        <v>288</v>
      </c>
      <c r="C272" s="33">
        <v>0</v>
      </c>
      <c r="D272" s="138"/>
      <c r="E272" s="138"/>
    </row>
    <row r="273" spans="1:5" ht="16.5" customHeight="1" thickTop="1" thickBot="1" x14ac:dyDescent="0.3">
      <c r="A273" t="s">
        <v>287</v>
      </c>
      <c r="C273" s="33">
        <v>5</v>
      </c>
      <c r="D273" s="138"/>
      <c r="E273" s="138"/>
    </row>
    <row r="274" spans="1:5" ht="16.5" customHeight="1" thickTop="1" thickBot="1" x14ac:dyDescent="0.3">
      <c r="A274" t="s">
        <v>260</v>
      </c>
      <c r="C274" s="39" t="s">
        <v>291</v>
      </c>
      <c r="D274" s="138"/>
      <c r="E274" s="138"/>
    </row>
    <row r="275" spans="1:5" ht="16.5" customHeight="1" thickTop="1" thickBot="1" x14ac:dyDescent="0.3">
      <c r="A275" s="94" t="s">
        <v>345</v>
      </c>
      <c r="D275" s="138"/>
      <c r="E275" s="138"/>
    </row>
    <row r="276" spans="1:5" ht="16.5" customHeight="1" thickTop="1" thickBot="1" x14ac:dyDescent="0.3">
      <c r="A276" t="s">
        <v>156</v>
      </c>
      <c r="C276" s="33">
        <v>0</v>
      </c>
      <c r="D276" s="138"/>
      <c r="E276" s="138"/>
    </row>
    <row r="277" spans="1:5" ht="16.5" customHeight="1" thickTop="1" thickBot="1" x14ac:dyDescent="0.3">
      <c r="A277" t="s">
        <v>289</v>
      </c>
      <c r="C277" s="33">
        <v>0</v>
      </c>
      <c r="D277" s="138"/>
      <c r="E277" s="138"/>
    </row>
    <row r="278" spans="1:5" ht="16.5" customHeight="1" thickTop="1" thickBot="1" x14ac:dyDescent="0.3">
      <c r="A278" t="s">
        <v>290</v>
      </c>
      <c r="C278" s="33">
        <v>5</v>
      </c>
      <c r="D278" s="138"/>
      <c r="E278" s="138"/>
    </row>
    <row r="279" spans="1:5" ht="16.5" customHeight="1" thickTop="1" thickBot="1" x14ac:dyDescent="0.3">
      <c r="A279" t="s">
        <v>260</v>
      </c>
      <c r="C279" s="39" t="s">
        <v>291</v>
      </c>
      <c r="D279" s="138"/>
      <c r="E279" s="138"/>
    </row>
    <row r="280" spans="1:5" ht="16.5" customHeight="1" thickTop="1" thickBot="1" x14ac:dyDescent="0.3">
      <c r="A280" s="94" t="s">
        <v>346</v>
      </c>
      <c r="D280" s="138"/>
      <c r="E280" s="138"/>
    </row>
    <row r="281" spans="1:5" ht="16.5" customHeight="1" thickTop="1" thickBot="1" x14ac:dyDescent="0.3">
      <c r="A281" t="s">
        <v>156</v>
      </c>
      <c r="C281" s="33">
        <v>0</v>
      </c>
      <c r="D281" s="138"/>
      <c r="E281" s="138"/>
    </row>
    <row r="282" spans="1:5" ht="16.5" customHeight="1" thickTop="1" thickBot="1" x14ac:dyDescent="0.3">
      <c r="A282" t="s">
        <v>140</v>
      </c>
      <c r="C282" s="33">
        <v>0</v>
      </c>
      <c r="D282" s="138"/>
      <c r="E282" s="138"/>
    </row>
    <row r="283" spans="1:5" ht="16.5" customHeight="1" thickTop="1" thickBot="1" x14ac:dyDescent="0.3">
      <c r="A283" t="s">
        <v>142</v>
      </c>
      <c r="C283" s="33">
        <v>2.5</v>
      </c>
      <c r="D283" s="138"/>
      <c r="E283" s="138"/>
    </row>
    <row r="284" spans="1:5" ht="16.5" customHeight="1" thickTop="1" thickBot="1" x14ac:dyDescent="0.3">
      <c r="A284" t="s">
        <v>143</v>
      </c>
      <c r="C284" s="33">
        <v>5</v>
      </c>
      <c r="D284" s="138"/>
      <c r="E284" s="138"/>
    </row>
    <row r="285" spans="1:5" ht="16.5" customHeight="1" thickTop="1" thickBot="1" x14ac:dyDescent="0.3">
      <c r="A285" t="s">
        <v>260</v>
      </c>
      <c r="C285" s="39" t="s">
        <v>291</v>
      </c>
      <c r="D285" s="138"/>
      <c r="E285" s="138"/>
    </row>
    <row r="286" spans="1:5" ht="16.5" customHeight="1" thickTop="1" thickBot="1" x14ac:dyDescent="0.3">
      <c r="D286" s="138"/>
      <c r="E286" s="138"/>
    </row>
    <row r="287" spans="1:5" ht="16.5" customHeight="1" thickTop="1" thickBot="1" x14ac:dyDescent="0.3">
      <c r="A287" s="34" t="s">
        <v>207</v>
      </c>
      <c r="D287" s="138"/>
      <c r="E287" s="138"/>
    </row>
    <row r="288" spans="1:5" ht="16.5" customHeight="1" thickTop="1" thickBot="1" x14ac:dyDescent="0.3">
      <c r="A288" t="s">
        <v>156</v>
      </c>
      <c r="C288" s="33">
        <v>0</v>
      </c>
      <c r="D288" s="138"/>
      <c r="E288" s="138"/>
    </row>
    <row r="289" spans="1:5" ht="16.5" customHeight="1" thickTop="1" thickBot="1" x14ac:dyDescent="0.3">
      <c r="A289" t="s">
        <v>347</v>
      </c>
      <c r="C289" s="33">
        <v>0.5</v>
      </c>
      <c r="D289" s="138"/>
      <c r="E289" s="138"/>
    </row>
    <row r="290" spans="1:5" ht="16.5" customHeight="1" thickTop="1" thickBot="1" x14ac:dyDescent="0.3">
      <c r="A290" t="s">
        <v>205</v>
      </c>
      <c r="C290" s="33">
        <v>1</v>
      </c>
      <c r="D290" s="138"/>
      <c r="E290" s="138"/>
    </row>
    <row r="291" spans="1:5" ht="16.5" customHeight="1" thickTop="1" thickBot="1" x14ac:dyDescent="0.3">
      <c r="A291" t="s">
        <v>206</v>
      </c>
      <c r="C291" s="33">
        <v>2</v>
      </c>
      <c r="D291" s="138"/>
      <c r="E291" s="138"/>
    </row>
    <row r="292" spans="1:5" ht="16.5" customHeight="1" thickTop="1" thickBot="1" x14ac:dyDescent="0.3">
      <c r="C292" s="106"/>
    </row>
    <row r="293" spans="1:5" ht="16.5" customHeight="1" thickTop="1" thickBot="1" x14ac:dyDescent="0.3"/>
    <row r="386" ht="15" x14ac:dyDescent="0.25"/>
    <row r="387" ht="15" x14ac:dyDescent="0.25"/>
    <row r="388" ht="15" x14ac:dyDescent="0.25"/>
    <row r="389" ht="15" x14ac:dyDescent="0.25"/>
    <row r="390" ht="15" x14ac:dyDescent="0.25"/>
    <row r="391" ht="15" x14ac:dyDescent="0.25"/>
    <row r="392" ht="15" x14ac:dyDescent="0.25"/>
    <row r="393" ht="15" x14ac:dyDescent="0.25"/>
    <row r="394" ht="15" x14ac:dyDescent="0.25"/>
    <row r="395" ht="15" x14ac:dyDescent="0.25"/>
    <row r="396" ht="15" x14ac:dyDescent="0.25"/>
    <row r="397" ht="15" x14ac:dyDescent="0.25"/>
    <row r="398" ht="15" x14ac:dyDescent="0.25"/>
  </sheetData>
  <conditionalFormatting sqref="C2:C4 C6:C41 C85:C89 C91:C94 C61:C65 C67:C71 C55:C59 C122:C132 C134 C158:C162 C164:C165 C214:C218 C220:C222 C280:C284 C275:C278 C270:C273 C263:C268 C251:C254 C48:C53 C43:C46 C73:C76 C139:C142 C107:C120 C256:C261 C244:C249 C224:C236 C208:C212 C202:C206 C196:C200 C190:C194 C184:C188 C238:C242 C171:C172 C181:C182 C179 C144:C156 C287:C1048576">
    <cfRule type="colorScale" priority="52">
      <colorScale>
        <cfvo type="num" val="0"/>
        <cfvo type="percentile" val="50"/>
        <cfvo type="num" val="4"/>
        <color rgb="FF00B050"/>
        <color rgb="FFFFEB84"/>
        <color rgb="FFFF0000"/>
      </colorScale>
    </cfRule>
  </conditionalFormatting>
  <conditionalFormatting sqref="C96:C100 C106 C102">
    <cfRule type="colorScale" priority="51">
      <colorScale>
        <cfvo type="num" val="0"/>
        <cfvo type="percentile" val="50"/>
        <cfvo type="num" val="4"/>
        <color rgb="FF00B050"/>
        <color rgb="FFFFEB84"/>
        <color rgb="FFFF0000"/>
      </colorScale>
    </cfRule>
  </conditionalFormatting>
  <conditionalFormatting sqref="C78:C82 C84">
    <cfRule type="colorScale" priority="48">
      <colorScale>
        <cfvo type="num" val="0"/>
        <cfvo type="percentile" val="50"/>
        <cfvo type="num" val="4"/>
        <color rgb="FF00B050"/>
        <color rgb="FFFFEB84"/>
        <color rgb="FFFF0000"/>
      </colorScale>
    </cfRule>
  </conditionalFormatting>
  <conditionalFormatting sqref="C103:C104">
    <cfRule type="colorScale" priority="47">
      <colorScale>
        <cfvo type="num" val="0"/>
        <cfvo type="percentile" val="50"/>
        <cfvo type="num" val="4"/>
        <color rgb="FF00B050"/>
        <color rgb="FFFFEB84"/>
        <color rgb="FFFF0000"/>
      </colorScale>
    </cfRule>
  </conditionalFormatting>
  <conditionalFormatting sqref="C207">
    <cfRule type="colorScale" priority="19">
      <colorScale>
        <cfvo type="num" val="0"/>
        <cfvo type="percentile" val="50"/>
        <cfvo type="num" val="4"/>
        <color rgb="FF00B050"/>
        <color rgb="FFFFEB84"/>
        <color rgb="FFFF0000"/>
      </colorScale>
    </cfRule>
  </conditionalFormatting>
  <conditionalFormatting sqref="C101">
    <cfRule type="colorScale" priority="44">
      <colorScale>
        <cfvo type="num" val="0"/>
        <cfvo type="percentile" val="50"/>
        <cfvo type="num" val="4"/>
        <color rgb="FF00B050"/>
        <color rgb="FFFFEB84"/>
        <color rgb="FFFF0000"/>
      </colorScale>
    </cfRule>
  </conditionalFormatting>
  <conditionalFormatting sqref="C95">
    <cfRule type="colorScale" priority="43">
      <colorScale>
        <cfvo type="num" val="0"/>
        <cfvo type="percentile" val="50"/>
        <cfvo type="num" val="4"/>
        <color rgb="FF00B050"/>
        <color rgb="FFFFEB84"/>
        <color rgb="FFFF0000"/>
      </colorScale>
    </cfRule>
  </conditionalFormatting>
  <conditionalFormatting sqref="C90">
    <cfRule type="colorScale" priority="42">
      <colorScale>
        <cfvo type="num" val="0"/>
        <cfvo type="percentile" val="50"/>
        <cfvo type="num" val="4"/>
        <color rgb="FF00B050"/>
        <color rgb="FFFFEB84"/>
        <color rgb="FFFF0000"/>
      </colorScale>
    </cfRule>
  </conditionalFormatting>
  <conditionalFormatting sqref="C77">
    <cfRule type="colorScale" priority="41">
      <colorScale>
        <cfvo type="num" val="0"/>
        <cfvo type="percentile" val="50"/>
        <cfvo type="num" val="4"/>
        <color rgb="FF00B050"/>
        <color rgb="FFFFEB84"/>
        <color rgb="FFFF0000"/>
      </colorScale>
    </cfRule>
  </conditionalFormatting>
  <conditionalFormatting sqref="C83">
    <cfRule type="colorScale" priority="40">
      <colorScale>
        <cfvo type="num" val="0"/>
        <cfvo type="percentile" val="50"/>
        <cfvo type="num" val="4"/>
        <color rgb="FF00B050"/>
        <color rgb="FFFFEB84"/>
        <color rgb="FFFF0000"/>
      </colorScale>
    </cfRule>
  </conditionalFormatting>
  <conditionalFormatting sqref="C72">
    <cfRule type="colorScale" priority="39">
      <colorScale>
        <cfvo type="num" val="0"/>
        <cfvo type="percentile" val="50"/>
        <cfvo type="num" val="4"/>
        <color rgb="FF00B050"/>
        <color rgb="FFFFEB84"/>
        <color rgb="FFFF0000"/>
      </colorScale>
    </cfRule>
  </conditionalFormatting>
  <conditionalFormatting sqref="C54">
    <cfRule type="colorScale" priority="38">
      <colorScale>
        <cfvo type="num" val="0"/>
        <cfvo type="percentile" val="50"/>
        <cfvo type="num" val="4"/>
        <color rgb="FF00B050"/>
        <color rgb="FFFFEB84"/>
        <color rgb="FFFF0000"/>
      </colorScale>
    </cfRule>
  </conditionalFormatting>
  <conditionalFormatting sqref="C66">
    <cfRule type="colorScale" priority="37">
      <colorScale>
        <cfvo type="num" val="0"/>
        <cfvo type="percentile" val="50"/>
        <cfvo type="num" val="4"/>
        <color rgb="FF00B050"/>
        <color rgb="FFFFEB84"/>
        <color rgb="FFFF0000"/>
      </colorScale>
    </cfRule>
  </conditionalFormatting>
  <conditionalFormatting sqref="C60">
    <cfRule type="colorScale" priority="36">
      <colorScale>
        <cfvo type="num" val="0"/>
        <cfvo type="percentile" val="50"/>
        <cfvo type="num" val="4"/>
        <color rgb="FF00B050"/>
        <color rgb="FFFFEB84"/>
        <color rgb="FFFF0000"/>
      </colorScale>
    </cfRule>
  </conditionalFormatting>
  <conditionalFormatting sqref="C47">
    <cfRule type="colorScale" priority="35">
      <colorScale>
        <cfvo type="num" val="0"/>
        <cfvo type="percentile" val="50"/>
        <cfvo type="num" val="4"/>
        <color rgb="FF00B050"/>
        <color rgb="FFFFEB84"/>
        <color rgb="FFFF0000"/>
      </colorScale>
    </cfRule>
  </conditionalFormatting>
  <conditionalFormatting sqref="C42">
    <cfRule type="colorScale" priority="34">
      <colorScale>
        <cfvo type="num" val="0"/>
        <cfvo type="percentile" val="50"/>
        <cfvo type="num" val="4"/>
        <color rgb="FF00B050"/>
        <color rgb="FFFFEB84"/>
        <color rgb="FFFF0000"/>
      </colorScale>
    </cfRule>
  </conditionalFormatting>
  <conditionalFormatting sqref="C5">
    <cfRule type="colorScale" priority="33">
      <colorScale>
        <cfvo type="num" val="0"/>
        <cfvo type="percentile" val="50"/>
        <cfvo type="num" val="4"/>
        <color rgb="FF00B050"/>
        <color rgb="FFFFEB84"/>
        <color rgb="FFFF0000"/>
      </colorScale>
    </cfRule>
  </conditionalFormatting>
  <conditionalFormatting sqref="C105">
    <cfRule type="colorScale" priority="32">
      <colorScale>
        <cfvo type="num" val="0"/>
        <cfvo type="percentile" val="50"/>
        <cfvo type="num" val="4"/>
        <color rgb="FF00B050"/>
        <color rgb="FFFFEB84"/>
        <color rgb="FFFF0000"/>
      </colorScale>
    </cfRule>
  </conditionalFormatting>
  <conditionalFormatting sqref="C121">
    <cfRule type="colorScale" priority="31">
      <colorScale>
        <cfvo type="num" val="0"/>
        <cfvo type="percentile" val="50"/>
        <cfvo type="num" val="4"/>
        <color rgb="FF00B050"/>
        <color rgb="FFFFEB84"/>
        <color rgb="FFFF0000"/>
      </colorScale>
    </cfRule>
  </conditionalFormatting>
  <conditionalFormatting sqref="C128">
    <cfRule type="colorScale" priority="30">
      <colorScale>
        <cfvo type="num" val="0"/>
        <cfvo type="percentile" val="50"/>
        <cfvo type="num" val="4"/>
        <color rgb="FF00B050"/>
        <color rgb="FFFFEB84"/>
        <color rgb="FFFF0000"/>
      </colorScale>
    </cfRule>
  </conditionalFormatting>
  <conditionalFormatting sqref="C133">
    <cfRule type="colorScale" priority="29">
      <colorScale>
        <cfvo type="num" val="0"/>
        <cfvo type="percentile" val="50"/>
        <cfvo type="num" val="4"/>
        <color rgb="FF00B050"/>
        <color rgb="FFFFEB84"/>
        <color rgb="FFFF0000"/>
      </colorScale>
    </cfRule>
  </conditionalFormatting>
  <conditionalFormatting sqref="C143">
    <cfRule type="colorScale" priority="28">
      <colorScale>
        <cfvo type="num" val="0"/>
        <cfvo type="percentile" val="50"/>
        <cfvo type="num" val="4"/>
        <color rgb="FF00B050"/>
        <color rgb="FFFFEB84"/>
        <color rgb="FFFF0000"/>
      </colorScale>
    </cfRule>
  </conditionalFormatting>
  <conditionalFormatting sqref="C151">
    <cfRule type="colorScale" priority="27">
      <colorScale>
        <cfvo type="num" val="0"/>
        <cfvo type="percentile" val="50"/>
        <cfvo type="num" val="4"/>
        <color rgb="FF00B050"/>
        <color rgb="FFFFEB84"/>
        <color rgb="FFFF0000"/>
      </colorScale>
    </cfRule>
  </conditionalFormatting>
  <conditionalFormatting sqref="C157">
    <cfRule type="colorScale" priority="26">
      <colorScale>
        <cfvo type="num" val="0"/>
        <cfvo type="percentile" val="50"/>
        <cfvo type="num" val="4"/>
        <color rgb="FF00B050"/>
        <color rgb="FFFFEB84"/>
        <color rgb="FFFF0000"/>
      </colorScale>
    </cfRule>
  </conditionalFormatting>
  <conditionalFormatting sqref="C163">
    <cfRule type="colorScale" priority="25">
      <colorScale>
        <cfvo type="num" val="0"/>
        <cfvo type="percentile" val="50"/>
        <cfvo type="num" val="4"/>
        <color rgb="FF00B050"/>
        <color rgb="FFFFEB84"/>
        <color rgb="FFFF0000"/>
      </colorScale>
    </cfRule>
  </conditionalFormatting>
  <conditionalFormatting sqref="C170">
    <cfRule type="colorScale" priority="24">
      <colorScale>
        <cfvo type="num" val="0"/>
        <cfvo type="percentile" val="50"/>
        <cfvo type="num" val="4"/>
        <color rgb="FF00B050"/>
        <color rgb="FFFFEB84"/>
        <color rgb="FFFF0000"/>
      </colorScale>
    </cfRule>
  </conditionalFormatting>
  <conditionalFormatting sqref="C183">
    <cfRule type="colorScale" priority="23">
      <colorScale>
        <cfvo type="num" val="0"/>
        <cfvo type="percentile" val="50"/>
        <cfvo type="num" val="4"/>
        <color rgb="FF00B050"/>
        <color rgb="FFFFEB84"/>
        <color rgb="FFFF0000"/>
      </colorScale>
    </cfRule>
  </conditionalFormatting>
  <conditionalFormatting sqref="C189">
    <cfRule type="colorScale" priority="22">
      <colorScale>
        <cfvo type="num" val="0"/>
        <cfvo type="percentile" val="50"/>
        <cfvo type="num" val="4"/>
        <color rgb="FF00B050"/>
        <color rgb="FFFFEB84"/>
        <color rgb="FFFF0000"/>
      </colorScale>
    </cfRule>
  </conditionalFormatting>
  <conditionalFormatting sqref="C195">
    <cfRule type="colorScale" priority="21">
      <colorScale>
        <cfvo type="num" val="0"/>
        <cfvo type="percentile" val="50"/>
        <cfvo type="num" val="4"/>
        <color rgb="FF00B050"/>
        <color rgb="FFFFEB84"/>
        <color rgb="FFFF0000"/>
      </colorScale>
    </cfRule>
  </conditionalFormatting>
  <conditionalFormatting sqref="C201">
    <cfRule type="colorScale" priority="20">
      <colorScale>
        <cfvo type="num" val="0"/>
        <cfvo type="percentile" val="50"/>
        <cfvo type="num" val="4"/>
        <color rgb="FF00B050"/>
        <color rgb="FFFFEB84"/>
        <color rgb="FFFF0000"/>
      </colorScale>
    </cfRule>
  </conditionalFormatting>
  <conditionalFormatting sqref="C213">
    <cfRule type="colorScale" priority="18">
      <colorScale>
        <cfvo type="num" val="0"/>
        <cfvo type="percentile" val="50"/>
        <cfvo type="num" val="4"/>
        <color rgb="FF00B050"/>
        <color rgb="FFFFEB84"/>
        <color rgb="FFFF0000"/>
      </colorScale>
    </cfRule>
  </conditionalFormatting>
  <conditionalFormatting sqref="C219">
    <cfRule type="colorScale" priority="17">
      <colorScale>
        <cfvo type="num" val="0"/>
        <cfvo type="percentile" val="50"/>
        <cfvo type="num" val="4"/>
        <color rgb="FF00B050"/>
        <color rgb="FFFFEB84"/>
        <color rgb="FFFF0000"/>
      </colorScale>
    </cfRule>
  </conditionalFormatting>
  <conditionalFormatting sqref="C223">
    <cfRule type="colorScale" priority="16">
      <colorScale>
        <cfvo type="num" val="0"/>
        <cfvo type="percentile" val="50"/>
        <cfvo type="num" val="4"/>
        <color rgb="FF00B050"/>
        <color rgb="FFFFEB84"/>
        <color rgb="FFFF0000"/>
      </colorScale>
    </cfRule>
  </conditionalFormatting>
  <conditionalFormatting sqref="C279">
    <cfRule type="colorScale" priority="15">
      <colorScale>
        <cfvo type="num" val="0"/>
        <cfvo type="percentile" val="50"/>
        <cfvo type="num" val="4"/>
        <color rgb="FF00B050"/>
        <color rgb="FFFFEB84"/>
        <color rgb="FFFF0000"/>
      </colorScale>
    </cfRule>
  </conditionalFormatting>
  <conditionalFormatting sqref="C285">
    <cfRule type="colorScale" priority="14">
      <colorScale>
        <cfvo type="num" val="0"/>
        <cfvo type="percentile" val="50"/>
        <cfvo type="num" val="4"/>
        <color rgb="FF00B050"/>
        <color rgb="FFFFEB84"/>
        <color rgb="FFFF0000"/>
      </colorScale>
    </cfRule>
  </conditionalFormatting>
  <conditionalFormatting sqref="C274">
    <cfRule type="colorScale" priority="13">
      <colorScale>
        <cfvo type="num" val="0"/>
        <cfvo type="percentile" val="50"/>
        <cfvo type="num" val="4"/>
        <color rgb="FF00B050"/>
        <color rgb="FFFFEB84"/>
        <color rgb="FFFF0000"/>
      </colorScale>
    </cfRule>
  </conditionalFormatting>
  <conditionalFormatting sqref="C269">
    <cfRule type="colorScale" priority="12">
      <colorScale>
        <cfvo type="num" val="0"/>
        <cfvo type="percentile" val="50"/>
        <cfvo type="num" val="4"/>
        <color rgb="FF00B050"/>
        <color rgb="FFFFEB84"/>
        <color rgb="FFFF0000"/>
      </colorScale>
    </cfRule>
  </conditionalFormatting>
  <conditionalFormatting sqref="C262">
    <cfRule type="colorScale" priority="11">
      <colorScale>
        <cfvo type="num" val="0"/>
        <cfvo type="percentile" val="50"/>
        <cfvo type="num" val="4"/>
        <color rgb="FF00B050"/>
        <color rgb="FFFFEB84"/>
        <color rgb="FFFF0000"/>
      </colorScale>
    </cfRule>
  </conditionalFormatting>
  <conditionalFormatting sqref="C250">
    <cfRule type="colorScale" priority="10">
      <colorScale>
        <cfvo type="num" val="0"/>
        <cfvo type="percentile" val="50"/>
        <cfvo type="num" val="4"/>
        <color rgb="FF00B050"/>
        <color rgb="FFFFEB84"/>
        <color rgb="FFFF0000"/>
      </colorScale>
    </cfRule>
  </conditionalFormatting>
  <conditionalFormatting sqref="C255">
    <cfRule type="colorScale" priority="9">
      <colorScale>
        <cfvo type="num" val="0"/>
        <cfvo type="percentile" val="50"/>
        <cfvo type="num" val="4"/>
        <color rgb="FF00B050"/>
        <color rgb="FFFFEB84"/>
        <color rgb="FFFF0000"/>
      </colorScale>
    </cfRule>
  </conditionalFormatting>
  <conditionalFormatting sqref="C237">
    <cfRule type="colorScale" priority="8">
      <colorScale>
        <cfvo type="num" val="0"/>
        <cfvo type="percentile" val="50"/>
        <cfvo type="num" val="4"/>
        <color rgb="FF00B050"/>
        <color rgb="FFFFEB84"/>
        <color rgb="FFFF0000"/>
      </colorScale>
    </cfRule>
  </conditionalFormatting>
  <conditionalFormatting sqref="C243">
    <cfRule type="colorScale" priority="7">
      <colorScale>
        <cfvo type="num" val="0"/>
        <cfvo type="percentile" val="50"/>
        <cfvo type="num" val="4"/>
        <color rgb="FF00B050"/>
        <color rgb="FFFFEB84"/>
        <color rgb="FFFF0000"/>
      </colorScale>
    </cfRule>
  </conditionalFormatting>
  <conditionalFormatting sqref="C180">
    <cfRule type="colorScale" priority="6">
      <colorScale>
        <cfvo type="num" val="0"/>
        <cfvo type="percentile" val="50"/>
        <cfvo type="num" val="4"/>
        <color rgb="FF00B050"/>
        <color rgb="FFFFEB84"/>
        <color rgb="FFFF0000"/>
      </colorScale>
    </cfRule>
  </conditionalFormatting>
  <conditionalFormatting sqref="C173:C176">
    <cfRule type="colorScale" priority="5">
      <colorScale>
        <cfvo type="num" val="0"/>
        <cfvo type="percentile" val="50"/>
        <cfvo type="num" val="4"/>
        <color rgb="FF00B050"/>
        <color rgb="FFFFEB84"/>
        <color rgb="FFFF0000"/>
      </colorScale>
    </cfRule>
  </conditionalFormatting>
  <conditionalFormatting sqref="C177">
    <cfRule type="colorScale" priority="4">
      <colorScale>
        <cfvo type="num" val="0"/>
        <cfvo type="percentile" val="50"/>
        <cfvo type="num" val="4"/>
        <color rgb="FF00B050"/>
        <color rgb="FFFFEB84"/>
        <color rgb="FFFF0000"/>
      </colorScale>
    </cfRule>
  </conditionalFormatting>
  <conditionalFormatting sqref="C169">
    <cfRule type="colorScale" priority="1">
      <colorScale>
        <cfvo type="num" val="0"/>
        <cfvo type="percentile" val="50"/>
        <cfvo type="num" val="4"/>
        <color rgb="FF00B050"/>
        <color rgb="FFFFEB84"/>
        <color rgb="FFFF0000"/>
      </colorScale>
    </cfRule>
  </conditionalFormatting>
  <conditionalFormatting sqref="C178">
    <cfRule type="colorScale" priority="3">
      <colorScale>
        <cfvo type="num" val="0"/>
        <cfvo type="percentile" val="50"/>
        <cfvo type="num" val="4"/>
        <color rgb="FF00B050"/>
        <color rgb="FFFFEB84"/>
        <color rgb="FFFF0000"/>
      </colorScale>
    </cfRule>
  </conditionalFormatting>
  <conditionalFormatting sqref="C166:C168">
    <cfRule type="colorScale" priority="2">
      <colorScale>
        <cfvo type="num" val="0"/>
        <cfvo type="percentile" val="50"/>
        <cfvo type="num" val="4"/>
        <color rgb="FF00B050"/>
        <color rgb="FFFFEB84"/>
        <color rgb="FFFF0000"/>
      </colorScale>
    </cfRule>
  </conditionalFormatting>
  <pageMargins left="0.7" right="0.7" top="0.75" bottom="0.75" header="0.3" footer="0.3"/>
  <pageSetup paperSize="9" orientation="portrait" r:id="rId1"/>
  <tableParts count="49">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C18"/>
  <sheetViews>
    <sheetView showGridLines="0" view="pageBreakPreview" zoomScale="130" zoomScaleNormal="170" zoomScaleSheetLayoutView="130" workbookViewId="0">
      <selection activeCell="D6" sqref="D6"/>
    </sheetView>
  </sheetViews>
  <sheetFormatPr defaultRowHeight="15" x14ac:dyDescent="0.25"/>
  <cols>
    <col min="1" max="1" width="11" customWidth="1"/>
    <col min="2" max="2" width="4.7109375" customWidth="1"/>
    <col min="3" max="3" width="65.5703125" customWidth="1"/>
  </cols>
  <sheetData>
    <row r="1" spans="2:3" ht="30.75" customHeight="1" thickTop="1" thickBot="1" x14ac:dyDescent="0.3">
      <c r="B1" s="153"/>
      <c r="C1" s="152" t="s">
        <v>406</v>
      </c>
    </row>
    <row r="2" spans="2:3" ht="16.5" thickTop="1" thickBot="1" x14ac:dyDescent="0.3">
      <c r="B2" s="151"/>
      <c r="C2" s="150">
        <f>INPUT!$E$21</f>
        <v>0</v>
      </c>
    </row>
    <row r="3" spans="2:3" s="31" customFormat="1" ht="14.25" customHeight="1" thickTop="1" thickBot="1" x14ac:dyDescent="0.3">
      <c r="B3" s="139"/>
      <c r="C3" s="146"/>
    </row>
    <row r="4" spans="2:3" ht="99.75" customHeight="1" thickTop="1" thickBot="1" x14ac:dyDescent="0.3">
      <c r="B4" s="149"/>
      <c r="C4" s="148"/>
    </row>
    <row r="5" spans="2:3" s="31" customFormat="1" ht="14.25" customHeight="1" thickTop="1" thickBot="1" x14ac:dyDescent="0.3">
      <c r="B5" s="139"/>
      <c r="C5" s="139"/>
    </row>
    <row r="6" spans="2:3" ht="16.5" thickTop="1" thickBot="1" x14ac:dyDescent="0.3">
      <c r="B6" s="147">
        <f>VLOOKUP(INPUT!E33,Range_vlookup,3,FALSE)</f>
        <v>0</v>
      </c>
      <c r="C6" s="154">
        <f>VLOOKUP(INPUT!E33,Range_vlookup,5,FALSE)</f>
        <v>0</v>
      </c>
    </row>
    <row r="7" spans="2:3" ht="16.5" thickTop="1" thickBot="1" x14ac:dyDescent="0.3">
      <c r="B7" s="147">
        <f>VLOOKUP(INPUT!E34,Range_vlookup,3,FALSE)</f>
        <v>0</v>
      </c>
      <c r="C7" s="154">
        <f>VLOOKUP(INPUT!E34,Range_vlookup,5,FALSE)</f>
        <v>0</v>
      </c>
    </row>
    <row r="8" spans="2:3" ht="16.5" thickTop="1" thickBot="1" x14ac:dyDescent="0.3">
      <c r="B8" s="147">
        <f>VLOOKUP(INPUT!E36,Range_vlookup,3,FALSE)</f>
        <v>0</v>
      </c>
      <c r="C8" s="154">
        <f>VLOOKUP(INPUT!E36,Range_vlookup,5,FALSE)</f>
        <v>0</v>
      </c>
    </row>
    <row r="9" spans="2:3" ht="16.5" thickTop="1" thickBot="1" x14ac:dyDescent="0.3">
      <c r="B9" s="147">
        <f>VLOOKUP(INPUT!E37,Range_vlookup,3,FALSE)</f>
        <v>0</v>
      </c>
      <c r="C9" s="154">
        <f>VLOOKUP(INPUT!E37,Range_vlookup,5,FALSE)</f>
        <v>0</v>
      </c>
    </row>
    <row r="10" spans="2:3" ht="16.5" thickTop="1" thickBot="1" x14ac:dyDescent="0.3">
      <c r="B10" s="147"/>
      <c r="C10" s="154">
        <f>VLOOKUP(INPUT!E38,Range_vlookup,5,FALSE)</f>
        <v>0</v>
      </c>
    </row>
    <row r="11" spans="2:3" ht="16.5" thickTop="1" thickBot="1" x14ac:dyDescent="0.3">
      <c r="B11" s="147"/>
      <c r="C11" s="154">
        <f>VLOOKUP(INPUT!E40,Range_vlookup,5,FALSE)</f>
        <v>0</v>
      </c>
    </row>
    <row r="12" spans="2:3" ht="16.5" thickTop="1" thickBot="1" x14ac:dyDescent="0.3">
      <c r="B12" s="147">
        <f>VLOOKUP(INPUT!E44,Range_vlookup,3,FALSE)</f>
        <v>0</v>
      </c>
      <c r="C12" s="154">
        <f>VLOOKUP(INPUT!E44,Range_vlookup,5,FALSE)</f>
        <v>0</v>
      </c>
    </row>
    <row r="13" spans="2:3" ht="16.5" thickTop="1" thickBot="1" x14ac:dyDescent="0.3">
      <c r="B13" s="147">
        <f>VLOOKUP(INPUT!E43,Range_vlookup,3,FALSE)</f>
        <v>0</v>
      </c>
      <c r="C13" s="154">
        <f>VLOOKUP(INPUT!E43,Range_vlookup,5,FALSE)</f>
        <v>0</v>
      </c>
    </row>
    <row r="14" spans="2:3" ht="16.5" thickTop="1" thickBot="1" x14ac:dyDescent="0.3">
      <c r="B14" s="147"/>
      <c r="C14" s="154">
        <f>VLOOKUP(INPUT!E39,Range_vlookup,5,FALSE)</f>
        <v>0</v>
      </c>
    </row>
    <row r="15" spans="2:3" ht="16.5" thickTop="1" thickBot="1" x14ac:dyDescent="0.3">
      <c r="B15" s="147">
        <f>VLOOKUP(INPUT!E46,Range_vlookup,3,FALSE)</f>
        <v>0</v>
      </c>
      <c r="C15" s="154">
        <f>VLOOKUP(INPUT!E46,Range_vlookup,5,FALSE)</f>
        <v>0</v>
      </c>
    </row>
    <row r="16" spans="2:3" ht="16.5" thickTop="1" thickBot="1" x14ac:dyDescent="0.3">
      <c r="B16" s="147">
        <f>VLOOKUP(INPUT!E41,Range_vlookup,3,FALSE)</f>
        <v>0</v>
      </c>
      <c r="C16" s="154">
        <f>VLOOKUP(INPUT!E41,Range_vlookup,5,FALSE)</f>
        <v>0</v>
      </c>
    </row>
    <row r="17" spans="2:3" ht="16.5" thickTop="1" thickBot="1" x14ac:dyDescent="0.3">
      <c r="B17" s="147">
        <f>VLOOKUP(INPUT!E45,Range_vlookup,3,FALSE)</f>
        <v>0</v>
      </c>
      <c r="C17" s="154">
        <f>VLOOKUP(INPUT!E45,Range_vlookup,5,FALSE)</f>
        <v>0</v>
      </c>
    </row>
    <row r="18" spans="2:3" ht="15.75" thickTop="1" x14ac:dyDescent="0.25"/>
  </sheetData>
  <conditionalFormatting sqref="B6:B17">
    <cfRule type="iconSet" priority="1">
      <iconSet reverse="1">
        <cfvo type="percent" val="0"/>
        <cfvo type="percent" val="33"/>
        <cfvo type="percent" val="67"/>
      </iconSet>
    </cfRule>
  </conditionalFormatting>
  <conditionalFormatting sqref="D6">
    <cfRule type="iconSet" priority="4">
      <iconSet>
        <cfvo type="percent" val="0"/>
        <cfvo type="percent" val="33"/>
        <cfvo type="percent" val="67"/>
      </iconSet>
    </cfRule>
  </conditionalFormatting>
  <pageMargins left="0.7" right="0.7" top="0.75" bottom="0.75" header="0.3" footer="0.3"/>
  <pageSetup paperSize="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J77"/>
  <sheetViews>
    <sheetView showGridLines="0" showRowColHeaders="0" zoomScale="85" zoomScaleNormal="85" workbookViewId="0">
      <selection activeCell="F18" sqref="F18"/>
    </sheetView>
  </sheetViews>
  <sheetFormatPr defaultRowHeight="15" x14ac:dyDescent="0.25"/>
  <cols>
    <col min="1" max="1" width="2.140625" style="161" customWidth="1"/>
    <col min="2" max="2" width="35.7109375" style="161" customWidth="1"/>
    <col min="3" max="3" width="2.140625" style="161" customWidth="1"/>
    <col min="4" max="4" width="35.7109375" style="161" customWidth="1"/>
    <col min="5" max="5" width="2.140625" style="161" customWidth="1"/>
    <col min="6" max="6" width="35.7109375" style="161" customWidth="1"/>
    <col min="7" max="7" width="2.140625" style="161" customWidth="1"/>
    <col min="8" max="8" width="35.7109375" style="161" customWidth="1"/>
    <col min="9" max="9" width="2.140625" style="161" customWidth="1"/>
    <col min="10" max="10" width="35.7109375" style="161" customWidth="1"/>
    <col min="11" max="11" width="2.140625" style="161" customWidth="1"/>
    <col min="12" max="12" width="35.7109375" style="161" customWidth="1"/>
    <col min="13" max="16384" width="9.140625" style="161"/>
  </cols>
  <sheetData>
    <row r="2" spans="2:10" ht="33.75" x14ac:dyDescent="0.5">
      <c r="B2" s="172"/>
    </row>
    <row r="3" spans="2:10" ht="33.75" x14ac:dyDescent="0.5">
      <c r="B3" s="172"/>
    </row>
    <row r="4" spans="2:10" ht="33.75" x14ac:dyDescent="0.5">
      <c r="B4" s="172"/>
    </row>
    <row r="5" spans="2:10" ht="33.75" x14ac:dyDescent="0.5">
      <c r="B5" s="172"/>
    </row>
    <row r="6" spans="2:10" ht="33.75" x14ac:dyDescent="0.5">
      <c r="B6" s="172"/>
    </row>
    <row r="7" spans="2:10" ht="33.75" x14ac:dyDescent="0.5">
      <c r="B7" s="172"/>
    </row>
    <row r="9" spans="2:10" ht="15.75" thickBot="1" x14ac:dyDescent="0.3"/>
    <row r="10" spans="2:10" ht="16.5" thickTop="1" thickBot="1" x14ac:dyDescent="0.3">
      <c r="D10" s="167" t="str">
        <f>IF(INPUT!E21=0,"",INPUT!E21)</f>
        <v/>
      </c>
    </row>
    <row r="11" spans="2:10" ht="15.75" thickTop="1" x14ac:dyDescent="0.25"/>
    <row r="13" spans="2:10" x14ac:dyDescent="0.25">
      <c r="J13" s="173">
        <f ca="1">TODAY()</f>
        <v>42634</v>
      </c>
    </row>
    <row r="15" spans="2:10" ht="15.75" thickBot="1" x14ac:dyDescent="0.3">
      <c r="B15" s="168" t="str">
        <f>INPUT!B16 &amp;" " &amp;INPUT!B20</f>
        <v>BASISGEGEVENS VAN DE LOCATIE</v>
      </c>
      <c r="H15" s="168" t="str">
        <f>INPUT!B16 &amp;" " &amp;INPUT!B24</f>
        <v>BASISGEGEVENS VAN DE GEÏNTERESSEERDE PARTIJ</v>
      </c>
      <c r="I15" s="169"/>
      <c r="J15" s="168"/>
    </row>
    <row r="16" spans="2:10" ht="16.5" thickTop="1" thickBot="1" x14ac:dyDescent="0.3">
      <c r="B16" s="167" t="str">
        <f>INPUT!C21</f>
        <v>Naam</v>
      </c>
      <c r="D16" s="167" t="str">
        <f>IF(INPUT!E21=0,"",INPUT!E21)</f>
        <v/>
      </c>
      <c r="H16" s="170" t="str">
        <f>INPUT!C25</f>
        <v>Naam</v>
      </c>
      <c r="I16" s="171"/>
      <c r="J16" s="170" t="str">
        <f>IF(INPUT!E25=0,"",INPUT!E25)</f>
        <v/>
      </c>
    </row>
    <row r="17" spans="2:10" ht="16.5" thickTop="1" thickBot="1" x14ac:dyDescent="0.3">
      <c r="B17" s="167" t="str">
        <f>INPUT!C22</f>
        <v>Adres</v>
      </c>
      <c r="D17" s="167" t="str">
        <f>IF(INPUT!E22=0,"",INPUT!E22)</f>
        <v/>
      </c>
      <c r="H17" s="170" t="str">
        <f>INPUT!C26</f>
        <v>Adres</v>
      </c>
      <c r="I17" s="171"/>
      <c r="J17" s="170" t="str">
        <f>IF(INPUT!E26=0,"",INPUT!E26)</f>
        <v/>
      </c>
    </row>
    <row r="18" spans="2:10" ht="16.5" thickTop="1" thickBot="1" x14ac:dyDescent="0.3">
      <c r="B18" s="167" t="str">
        <f>INPUT!C23</f>
        <v>Huidige eigenaar</v>
      </c>
      <c r="D18" s="167" t="str">
        <f>IF(INPUT!E23=0,"",INPUT!E23)</f>
        <v/>
      </c>
      <c r="H18" s="170" t="str">
        <f>INPUT!C27</f>
        <v>Contactpersoon</v>
      </c>
      <c r="I18" s="171"/>
      <c r="J18" s="170" t="str">
        <f>IF(INPUT!E27=0,"",INPUT!E27)</f>
        <v/>
      </c>
    </row>
    <row r="19" spans="2:10" ht="16.5" thickTop="1" thickBot="1" x14ac:dyDescent="0.3">
      <c r="H19" s="170" t="str">
        <f>INPUT!C28</f>
        <v>Telefoon</v>
      </c>
      <c r="I19" s="171"/>
      <c r="J19" s="170" t="str">
        <f>IF(INPUT!E28=0,"",INPUT!E28)</f>
        <v/>
      </c>
    </row>
    <row r="20" spans="2:10" ht="16.5" thickTop="1" thickBot="1" x14ac:dyDescent="0.3">
      <c r="H20" s="170" t="str">
        <f>INPUT!C29</f>
        <v>Email</v>
      </c>
      <c r="I20" s="171"/>
      <c r="J20" s="170" t="str">
        <f>IF(INPUT!E29=0,"",INPUT!E29)</f>
        <v/>
      </c>
    </row>
    <row r="21" spans="2:10" ht="15.75" thickTop="1" x14ac:dyDescent="0.25"/>
    <row r="23" spans="2:10" ht="17.25" x14ac:dyDescent="0.25">
      <c r="B23" s="162" t="s">
        <v>214</v>
      </c>
      <c r="D23" s="163" t="s">
        <v>216</v>
      </c>
      <c r="F23" s="164" t="s">
        <v>223</v>
      </c>
      <c r="H23" s="165" t="s">
        <v>257</v>
      </c>
      <c r="J23" s="166" t="s">
        <v>230</v>
      </c>
    </row>
    <row r="24" spans="2:10" x14ac:dyDescent="0.25">
      <c r="B24" s="123"/>
      <c r="D24" s="123"/>
      <c r="F24" s="123"/>
      <c r="H24" s="123"/>
    </row>
    <row r="25" spans="2:10" x14ac:dyDescent="0.25">
      <c r="B25" s="123"/>
      <c r="F25" s="123"/>
      <c r="H25" s="123"/>
    </row>
    <row r="26" spans="2:10" x14ac:dyDescent="0.25">
      <c r="B26" s="123"/>
      <c r="F26" s="123"/>
      <c r="H26" s="123"/>
    </row>
    <row r="27" spans="2:10" x14ac:dyDescent="0.25">
      <c r="B27" s="123"/>
      <c r="H27" s="123"/>
    </row>
    <row r="28" spans="2:10" x14ac:dyDescent="0.25">
      <c r="B28" s="123"/>
      <c r="H28" s="123"/>
    </row>
    <row r="29" spans="2:10" x14ac:dyDescent="0.25">
      <c r="B29" s="123"/>
    </row>
    <row r="31" spans="2:10" s="171" customFormat="1" ht="32.25" customHeight="1" x14ac:dyDescent="0.25">
      <c r="B31" s="161"/>
      <c r="C31" s="161"/>
      <c r="D31" s="161"/>
      <c r="E31" s="161"/>
      <c r="F31" s="161"/>
      <c r="G31" s="161"/>
      <c r="H31" s="161"/>
      <c r="I31" s="161"/>
      <c r="J31" s="161"/>
    </row>
    <row r="32" spans="2:10" s="171" customFormat="1" ht="32.25" customHeight="1" x14ac:dyDescent="0.25">
      <c r="B32" s="161"/>
      <c r="C32" s="161"/>
      <c r="D32" s="161"/>
      <c r="E32" s="161"/>
      <c r="F32" s="161"/>
      <c r="G32" s="161"/>
      <c r="H32" s="161"/>
      <c r="I32" s="161"/>
      <c r="J32" s="161"/>
    </row>
    <row r="33" spans="2:10" x14ac:dyDescent="0.25">
      <c r="B33" s="171"/>
      <c r="C33" s="171"/>
      <c r="D33" s="171"/>
      <c r="E33" s="171"/>
      <c r="F33" s="171"/>
      <c r="G33" s="171"/>
      <c r="H33" s="171"/>
      <c r="I33" s="171"/>
      <c r="J33" s="171"/>
    </row>
    <row r="34" spans="2:10" x14ac:dyDescent="0.25">
      <c r="B34" s="171"/>
      <c r="C34" s="171"/>
      <c r="D34" s="171"/>
      <c r="E34" s="171"/>
      <c r="F34" s="171"/>
      <c r="G34" s="171"/>
      <c r="H34" s="171"/>
      <c r="I34" s="171"/>
      <c r="J34" s="171"/>
    </row>
    <row r="44" spans="2:10" x14ac:dyDescent="0.25">
      <c r="B44" s="123"/>
    </row>
    <row r="45" spans="2:10" x14ac:dyDescent="0.25">
      <c r="B45" s="123"/>
    </row>
    <row r="46" spans="2:10" x14ac:dyDescent="0.25">
      <c r="B46" s="123"/>
    </row>
    <row r="47" spans="2:10" x14ac:dyDescent="0.25">
      <c r="B47" s="123"/>
    </row>
    <row r="48" spans="2:10" x14ac:dyDescent="0.25">
      <c r="B48" s="123"/>
    </row>
    <row r="49" spans="2:2" x14ac:dyDescent="0.25">
      <c r="B49" s="123"/>
    </row>
    <row r="64" spans="2:2" x14ac:dyDescent="0.25">
      <c r="B64" s="123"/>
    </row>
    <row r="65" spans="2:2" x14ac:dyDescent="0.25">
      <c r="B65" s="123"/>
    </row>
    <row r="66" spans="2:2" x14ac:dyDescent="0.25">
      <c r="B66" s="123"/>
    </row>
    <row r="67" spans="2:2" x14ac:dyDescent="0.25">
      <c r="B67" s="123"/>
    </row>
    <row r="68" spans="2:2" x14ac:dyDescent="0.25">
      <c r="B68" s="123"/>
    </row>
    <row r="69" spans="2:2" x14ac:dyDescent="0.25">
      <c r="B69" s="123"/>
    </row>
    <row r="70" spans="2:2" x14ac:dyDescent="0.25">
      <c r="B70" s="123"/>
    </row>
    <row r="71" spans="2:2" x14ac:dyDescent="0.25">
      <c r="B71" s="123"/>
    </row>
    <row r="72" spans="2:2" x14ac:dyDescent="0.25">
      <c r="B72" s="123"/>
    </row>
    <row r="73" spans="2:2" x14ac:dyDescent="0.25">
      <c r="B73" s="123"/>
    </row>
    <row r="74" spans="2:2" x14ac:dyDescent="0.25">
      <c r="B74" s="123"/>
    </row>
    <row r="75" spans="2:2" x14ac:dyDescent="0.25">
      <c r="B75" s="123"/>
    </row>
    <row r="76" spans="2:2" x14ac:dyDescent="0.25">
      <c r="B76" s="123"/>
    </row>
    <row r="77" spans="2:2" x14ac:dyDescent="0.25">
      <c r="B77" s="123"/>
    </row>
  </sheetData>
  <pageMargins left="0.7" right="0.7" top="0.75" bottom="0.75" header="0.3" footer="0.3"/>
  <pageSetup paperSize="9" scale="69"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9</vt:i4>
      </vt:variant>
    </vt:vector>
  </HeadingPairs>
  <TitlesOfParts>
    <vt:vector size="18" baseType="lpstr">
      <vt:lpstr>LEESWIJZER</vt:lpstr>
      <vt:lpstr>mob</vt:lpstr>
      <vt:lpstr>resterende vragen &amp; opmerkingen</vt:lpstr>
      <vt:lpstr>WELKOM</vt:lpstr>
      <vt:lpstr>INPUT</vt:lpstr>
      <vt:lpstr>DATAVERWERKING</vt:lpstr>
      <vt:lpstr>LISTS</vt:lpstr>
      <vt:lpstr>Sheet1</vt:lpstr>
      <vt:lpstr>RESULTAAT</vt:lpstr>
      <vt:lpstr>INPUT!Afdrukbereik</vt:lpstr>
      <vt:lpstr>RESULTAAT!Afdrukbereik</vt:lpstr>
      <vt:lpstr>Sheet1!Afdrukbereik</vt:lpstr>
      <vt:lpstr>Range_basisgegevens</vt:lpstr>
      <vt:lpstr>Range_eindscores</vt:lpstr>
      <vt:lpstr>Range_reset</vt:lpstr>
      <vt:lpstr>Range_scores</vt:lpstr>
      <vt:lpstr>Range_vlookup</vt:lpstr>
      <vt:lpstr>Range_weging</vt:lpstr>
    </vt:vector>
  </TitlesOfParts>
  <Company>Intercommunale Leiedal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Stijn Vannieuwenborg</dc:creator>
  <cp:lastModifiedBy>0</cp:lastModifiedBy>
  <cp:lastPrinted>2015-07-17T13:10:16Z</cp:lastPrinted>
  <dcterms:created xsi:type="dcterms:W3CDTF">2015-01-08T16:06:35Z</dcterms:created>
  <dcterms:modified xsi:type="dcterms:W3CDTF">2016-09-21T14:01:35Z</dcterms:modified>
</cp:coreProperties>
</file>