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3.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d:\gebruikersgegevens\verheytk\Desktop\presentatie Leuven 22-09\"/>
    </mc:Choice>
  </mc:AlternateContent>
  <bookViews>
    <workbookView xWindow="-15" yWindow="45" windowWidth="14400" windowHeight="12840" firstSheet="3" activeTab="4"/>
  </bookViews>
  <sheets>
    <sheet name="LEESWIJZER" sheetId="14" state="hidden" r:id="rId1"/>
    <sheet name="mob" sheetId="4" state="hidden" r:id="rId2"/>
    <sheet name="resterende vragen &amp; opmerkingen" sheetId="11" state="hidden" r:id="rId3"/>
    <sheet name="WELKOM" sheetId="22" r:id="rId4"/>
    <sheet name="INPUT" sheetId="10" r:id="rId5"/>
    <sheet name="DATAVERWERKING" sheetId="21" state="hidden" r:id="rId6"/>
    <sheet name="LISTS" sheetId="19" state="hidden" r:id="rId7"/>
    <sheet name="Sheet1" sheetId="20" state="hidden" r:id="rId8"/>
    <sheet name="RESULTAAT" sheetId="23" r:id="rId9"/>
  </sheets>
  <definedNames>
    <definedName name="_xlnm.Print_Area" localSheetId="4">INPUT!$A$13:$C$96</definedName>
    <definedName name="_xlnm.Print_Area" localSheetId="8">RESULTAAT!$A$1:$K$36</definedName>
    <definedName name="_xlnm.Print_Area" localSheetId="7">Sheet1!$B$1:$C$17</definedName>
    <definedName name="Range_basisgegevens">INPUT!$E$17:$E$19,INPUT!$E$21:$E$23,INPUT!$E$25:$E$29</definedName>
    <definedName name="Range_eindscores">DATAVERWERKING!$L$6,DATAVERWERKING!$L$23,DATAVERWERKING!$L$30,DATAVERWERKING!$L$45,DATAVERWERKING!$L$57</definedName>
    <definedName name="Range_reset">INPUT!$E$33:$E$41,INPUT!$E$43:$E$46,INPUT!$E$50:$E$53,INPUT!$E$57:$E$68,INPUT!$E$72:$E$80,INPUT!$E$84:$E$85,INPUT!$E$87:$E$96</definedName>
    <definedName name="Range_scores">DATAVERWERKING!$J$6:$J$7,DATAVERWERKING!$J$9:$J$10,DATAVERWERKING!$J$14,DATAVERWERKING!$J$16:$J$19,DATAVERWERKING!$J$23:$J$26,DATAVERWERKING!$J$32:$J$41,DATAVERWERKING!$J$45:$J$53,DATAVERWERKING!$J$57:$J$58,DATAVERWERKING!$J$60:$J$69</definedName>
    <definedName name="Range_vlookup">LISTS!$A$1:$E$291</definedName>
    <definedName name="Range_weging">INPUT!$D$33:$D$34,INPUT!$D$36:$D$37,INPUT!$D$41,INPUT!$D$43:$D$46,INPUT!$D$50:$D$53,INPUT!$D$59:$D$68,INPUT!$D$72:$D$80,INPUT!$D$84:$D$85,INPUT!$D$87:$D$96</definedName>
  </definedNames>
  <calcPr calcId="152511"/>
</workbook>
</file>

<file path=xl/calcChain.xml><?xml version="1.0" encoding="utf-8"?>
<calcChain xmlns="http://schemas.openxmlformats.org/spreadsheetml/2006/main">
  <c r="J13" i="23" l="1"/>
  <c r="D16" i="23"/>
  <c r="H15" i="23"/>
  <c r="B15" i="23"/>
  <c r="J17" i="23"/>
  <c r="J18" i="23"/>
  <c r="J19" i="23"/>
  <c r="J20" i="23"/>
  <c r="J16" i="23"/>
  <c r="D17" i="23"/>
  <c r="D18" i="23"/>
  <c r="D10" i="23"/>
  <c r="B16" i="23"/>
  <c r="B17" i="23"/>
  <c r="B18" i="23"/>
  <c r="H16" i="23"/>
  <c r="H17" i="23"/>
  <c r="H18" i="23"/>
  <c r="H19" i="23"/>
  <c r="H20" i="23"/>
  <c r="B9" i="20" l="1"/>
  <c r="B7" i="20"/>
  <c r="B8" i="20"/>
  <c r="B17" i="20"/>
  <c r="B16" i="20"/>
  <c r="B15" i="20"/>
  <c r="B13" i="20"/>
  <c r="B6" i="20"/>
  <c r="C6" i="20"/>
  <c r="C2" i="20"/>
  <c r="C7" i="20"/>
  <c r="C8" i="20"/>
  <c r="C9" i="20"/>
  <c r="C10" i="20"/>
  <c r="C14" i="20"/>
  <c r="C11" i="20"/>
  <c r="C16" i="20"/>
  <c r="C13" i="20"/>
  <c r="C12" i="20"/>
  <c r="C17" i="20"/>
  <c r="C15" i="20"/>
  <c r="B5" i="21" l="1"/>
  <c r="C6" i="21"/>
  <c r="D6" i="21"/>
  <c r="E6" i="21"/>
  <c r="F6" i="21"/>
  <c r="H6" i="21" s="1"/>
  <c r="C7" i="21"/>
  <c r="D7" i="21"/>
  <c r="E7" i="21"/>
  <c r="F7" i="21"/>
  <c r="H7" i="21" s="1"/>
  <c r="C8" i="21"/>
  <c r="D8" i="21"/>
  <c r="E8" i="21"/>
  <c r="F8" i="21"/>
  <c r="C9" i="21"/>
  <c r="D9" i="21"/>
  <c r="E9" i="21"/>
  <c r="F9" i="21"/>
  <c r="H9" i="21" s="1"/>
  <c r="C10" i="21"/>
  <c r="D10" i="21"/>
  <c r="E10" i="21"/>
  <c r="F10" i="21"/>
  <c r="H10" i="21" s="1"/>
  <c r="C11" i="21"/>
  <c r="D11" i="21"/>
  <c r="F11" i="21"/>
  <c r="C12" i="21"/>
  <c r="D12" i="21"/>
  <c r="F12" i="21"/>
  <c r="F20" i="21" s="1"/>
  <c r="C13" i="21"/>
  <c r="D13" i="21"/>
  <c r="F13" i="21"/>
  <c r="C14" i="21"/>
  <c r="D14" i="21"/>
  <c r="E14" i="21"/>
  <c r="F14" i="21"/>
  <c r="H14" i="21" s="1"/>
  <c r="B15" i="21"/>
  <c r="C16" i="21"/>
  <c r="D16" i="21"/>
  <c r="E16" i="21"/>
  <c r="F16" i="21"/>
  <c r="H16" i="21" s="1"/>
  <c r="C17" i="21"/>
  <c r="D17" i="21"/>
  <c r="E17" i="21"/>
  <c r="F17" i="21"/>
  <c r="C18" i="21"/>
  <c r="D18" i="21"/>
  <c r="E18" i="21"/>
  <c r="F18" i="21"/>
  <c r="H18" i="21" s="1"/>
  <c r="C19" i="21"/>
  <c r="D19" i="21"/>
  <c r="E19" i="21"/>
  <c r="F19" i="21"/>
  <c r="B21" i="21"/>
  <c r="B22" i="21"/>
  <c r="C23" i="21"/>
  <c r="D23" i="21"/>
  <c r="E23" i="21"/>
  <c r="F23" i="21"/>
  <c r="H23" i="21" s="1"/>
  <c r="C24" i="21"/>
  <c r="D24" i="21"/>
  <c r="E24" i="21"/>
  <c r="F24" i="21"/>
  <c r="H24" i="21" s="1"/>
  <c r="C25" i="21"/>
  <c r="D25" i="21"/>
  <c r="E25" i="21"/>
  <c r="F25" i="21"/>
  <c r="H25" i="21" s="1"/>
  <c r="C26" i="21"/>
  <c r="D26" i="21"/>
  <c r="E26" i="21"/>
  <c r="F26" i="21"/>
  <c r="H26" i="21" s="1"/>
  <c r="B28" i="21"/>
  <c r="B29" i="21"/>
  <c r="C30" i="21"/>
  <c r="D30" i="21"/>
  <c r="F30" i="21"/>
  <c r="C31" i="21"/>
  <c r="D31" i="21"/>
  <c r="F31" i="21"/>
  <c r="C32" i="21"/>
  <c r="D32" i="21"/>
  <c r="E32" i="21"/>
  <c r="F32" i="21"/>
  <c r="H32" i="21" s="1"/>
  <c r="C33" i="21"/>
  <c r="D33" i="21"/>
  <c r="E33" i="21"/>
  <c r="F33" i="21"/>
  <c r="H33" i="21" s="1"/>
  <c r="C34" i="21"/>
  <c r="D34" i="21"/>
  <c r="E34" i="21"/>
  <c r="F34" i="21"/>
  <c r="H34" i="21" s="1"/>
  <c r="C35" i="21"/>
  <c r="D35" i="21"/>
  <c r="E35" i="21"/>
  <c r="F35" i="21"/>
  <c r="H35" i="21" s="1"/>
  <c r="C36" i="21"/>
  <c r="D36" i="21"/>
  <c r="E36" i="21"/>
  <c r="F36" i="21"/>
  <c r="H36" i="21" s="1"/>
  <c r="C37" i="21"/>
  <c r="D37" i="21"/>
  <c r="E37" i="21"/>
  <c r="F37" i="21"/>
  <c r="C38" i="21"/>
  <c r="D38" i="21"/>
  <c r="E38" i="21"/>
  <c r="F38" i="21"/>
  <c r="H38" i="21" s="1"/>
  <c r="C39" i="21"/>
  <c r="D39" i="21"/>
  <c r="E39" i="21"/>
  <c r="F39" i="21"/>
  <c r="H39" i="21" s="1"/>
  <c r="C40" i="21"/>
  <c r="D40" i="21"/>
  <c r="E40" i="21"/>
  <c r="F40" i="21"/>
  <c r="H40" i="21" s="1"/>
  <c r="C41" i="21"/>
  <c r="D41" i="21"/>
  <c r="E41" i="21"/>
  <c r="F41" i="21"/>
  <c r="H41" i="21" s="1"/>
  <c r="B43" i="21"/>
  <c r="B44" i="21"/>
  <c r="C45" i="21"/>
  <c r="D45" i="21"/>
  <c r="E45" i="21"/>
  <c r="F45" i="21"/>
  <c r="H45" i="21" s="1"/>
  <c r="C46" i="21"/>
  <c r="D46" i="21"/>
  <c r="E46" i="21"/>
  <c r="F46" i="21"/>
  <c r="H46" i="21" s="1"/>
  <c r="C47" i="21"/>
  <c r="D47" i="21"/>
  <c r="E47" i="21"/>
  <c r="F47" i="21"/>
  <c r="H47" i="21" s="1"/>
  <c r="C48" i="21"/>
  <c r="D48" i="21"/>
  <c r="E48" i="21"/>
  <c r="F48" i="21"/>
  <c r="H48" i="21" s="1"/>
  <c r="C49" i="21"/>
  <c r="D49" i="21"/>
  <c r="E49" i="21"/>
  <c r="F49" i="21"/>
  <c r="H49" i="21" s="1"/>
  <c r="C50" i="21"/>
  <c r="D50" i="21"/>
  <c r="E50" i="21"/>
  <c r="F50" i="21"/>
  <c r="H50" i="21" s="1"/>
  <c r="C51" i="21"/>
  <c r="D51" i="21"/>
  <c r="E51" i="21"/>
  <c r="F51" i="21"/>
  <c r="H51" i="21" s="1"/>
  <c r="C52" i="21"/>
  <c r="D52" i="21"/>
  <c r="E52" i="21"/>
  <c r="F52" i="21"/>
  <c r="H52" i="21" s="1"/>
  <c r="C53" i="21"/>
  <c r="D53" i="21"/>
  <c r="E53" i="21"/>
  <c r="F53" i="21"/>
  <c r="H53" i="21" s="1"/>
  <c r="B55" i="21"/>
  <c r="B56" i="21"/>
  <c r="C57" i="21"/>
  <c r="D57" i="21"/>
  <c r="E57" i="21"/>
  <c r="F57" i="21"/>
  <c r="H57" i="21" s="1"/>
  <c r="C58" i="21"/>
  <c r="D58" i="21"/>
  <c r="E58" i="21"/>
  <c r="F58" i="21"/>
  <c r="H58" i="21" s="1"/>
  <c r="B59" i="21"/>
  <c r="C60" i="21"/>
  <c r="D60" i="21"/>
  <c r="E60" i="21"/>
  <c r="F60" i="21"/>
  <c r="H60" i="21" s="1"/>
  <c r="C61" i="21"/>
  <c r="D61" i="21"/>
  <c r="E61" i="21"/>
  <c r="F61" i="21"/>
  <c r="H61" i="21" s="1"/>
  <c r="C62" i="21"/>
  <c r="D62" i="21"/>
  <c r="E62" i="21"/>
  <c r="F62" i="21"/>
  <c r="H62" i="21" s="1"/>
  <c r="C63" i="21"/>
  <c r="D63" i="21"/>
  <c r="E63" i="21"/>
  <c r="F63" i="21"/>
  <c r="H63" i="21" s="1"/>
  <c r="C64" i="21"/>
  <c r="D64" i="21"/>
  <c r="E64" i="21"/>
  <c r="F64" i="21"/>
  <c r="H64" i="21" s="1"/>
  <c r="C65" i="21"/>
  <c r="D65" i="21"/>
  <c r="E65" i="21"/>
  <c r="F65" i="21"/>
  <c r="H65" i="21" s="1"/>
  <c r="C66" i="21"/>
  <c r="D66" i="21"/>
  <c r="E66" i="21"/>
  <c r="F66" i="21"/>
  <c r="H66" i="21" s="1"/>
  <c r="C67" i="21"/>
  <c r="D67" i="21"/>
  <c r="E67" i="21"/>
  <c r="F67" i="21"/>
  <c r="H67" i="21" s="1"/>
  <c r="C68" i="21"/>
  <c r="D68" i="21"/>
  <c r="E68" i="21"/>
  <c r="F68" i="21"/>
  <c r="H68" i="21" s="1"/>
  <c r="C69" i="21"/>
  <c r="D69" i="21"/>
  <c r="E69" i="21"/>
  <c r="F69" i="21"/>
  <c r="H69" i="21" s="1"/>
  <c r="B4" i="21"/>
  <c r="H37" i="21" l="1"/>
  <c r="H42" i="21" s="1"/>
  <c r="H70" i="21"/>
  <c r="H54" i="21"/>
  <c r="H27" i="21"/>
  <c r="H19" i="21"/>
  <c r="F27" i="21"/>
  <c r="C155" i="19"/>
  <c r="C154" i="19"/>
  <c r="C168" i="19"/>
  <c r="C167" i="19"/>
  <c r="C176" i="19"/>
  <c r="C175" i="19"/>
  <c r="C230" i="19"/>
  <c r="C229" i="19"/>
  <c r="C228" i="19"/>
  <c r="C248" i="19"/>
  <c r="C247" i="19"/>
  <c r="C260" i="19"/>
  <c r="C259" i="19"/>
  <c r="C267" i="19"/>
  <c r="C266" i="19"/>
  <c r="C149" i="19"/>
  <c r="C148" i="19"/>
  <c r="C147" i="19"/>
  <c r="A142" i="19"/>
  <c r="A141" i="19"/>
  <c r="I61" i="21" s="1"/>
  <c r="J61" i="21" s="1"/>
  <c r="C125" i="19"/>
  <c r="C126" i="19"/>
  <c r="C71" i="19"/>
  <c r="C70" i="19"/>
  <c r="B12" i="20" s="1"/>
  <c r="C69" i="19"/>
  <c r="C29" i="19"/>
  <c r="C30" i="19" s="1"/>
  <c r="C31" i="19" s="1"/>
  <c r="C32" i="19" s="1"/>
  <c r="C33" i="19" s="1"/>
  <c r="C34" i="19" s="1"/>
  <c r="I46" i="21" l="1"/>
  <c r="J46" i="21" s="1"/>
  <c r="I62" i="21"/>
  <c r="J62" i="21" s="1"/>
  <c r="I32" i="21"/>
  <c r="J32" i="21" s="1"/>
  <c r="I66" i="21"/>
  <c r="J66" i="21" s="1"/>
  <c r="I33" i="21"/>
  <c r="J33" i="21" s="1"/>
  <c r="I69" i="21"/>
  <c r="J69" i="21" s="1"/>
  <c r="I57" i="21"/>
  <c r="J57" i="21" s="1"/>
  <c r="I49" i="21"/>
  <c r="J49" i="21" s="1"/>
  <c r="I58" i="21"/>
  <c r="J58" i="21" s="1"/>
  <c r="I68" i="21"/>
  <c r="J68" i="21" s="1"/>
  <c r="I50" i="21"/>
  <c r="J50" i="21" s="1"/>
  <c r="I36" i="21"/>
  <c r="J36" i="21" s="1"/>
  <c r="I60" i="21"/>
  <c r="J60" i="21" s="1"/>
  <c r="I47" i="21"/>
  <c r="J47" i="21" s="1"/>
  <c r="I41" i="21"/>
  <c r="J41" i="21" s="1"/>
  <c r="I48" i="21"/>
  <c r="J48" i="21" s="1"/>
  <c r="I34" i="21"/>
  <c r="J34" i="21" s="1"/>
  <c r="I63" i="21"/>
  <c r="J63" i="21" s="1"/>
  <c r="I35" i="21"/>
  <c r="J35" i="21" s="1"/>
  <c r="I64" i="21"/>
  <c r="J64" i="21" s="1"/>
  <c r="I51" i="21"/>
  <c r="J51" i="21" s="1"/>
  <c r="I37" i="21"/>
  <c r="J37" i="21" s="1"/>
  <c r="I40" i="21"/>
  <c r="J40" i="21" s="1"/>
  <c r="I67" i="21"/>
  <c r="J67" i="21" s="1"/>
  <c r="I52" i="21"/>
  <c r="J52" i="21" s="1"/>
  <c r="I38" i="21"/>
  <c r="J38" i="21" s="1"/>
  <c r="I10" i="21"/>
  <c r="J10" i="21" s="1"/>
  <c r="I45" i="21"/>
  <c r="J45" i="21" s="1"/>
  <c r="I53" i="21"/>
  <c r="J53" i="21" s="1"/>
  <c r="I39" i="21"/>
  <c r="J39" i="21" s="1"/>
  <c r="I65" i="21"/>
  <c r="J65" i="21" s="1"/>
  <c r="I23" i="21"/>
  <c r="H17" i="21"/>
  <c r="H20" i="21" s="1"/>
  <c r="I6" i="21"/>
  <c r="J6" i="21" s="1"/>
  <c r="I25" i="21"/>
  <c r="J25" i="21" s="1"/>
  <c r="I16" i="21"/>
  <c r="J16" i="21" s="1"/>
  <c r="I7" i="21"/>
  <c r="J7" i="21" s="1"/>
  <c r="I26" i="21"/>
  <c r="J26" i="21" s="1"/>
  <c r="I14" i="21"/>
  <c r="J14" i="21" s="1"/>
  <c r="I9" i="21"/>
  <c r="J9" i="21" s="1"/>
  <c r="I24" i="21"/>
  <c r="J24" i="21" s="1"/>
  <c r="I19" i="21"/>
  <c r="J19" i="21" s="1"/>
  <c r="I18" i="21"/>
  <c r="J18" i="21" s="1"/>
  <c r="J54" i="21" l="1"/>
  <c r="I54" i="21"/>
  <c r="I70" i="21"/>
  <c r="J70" i="21"/>
  <c r="I42" i="21"/>
  <c r="J42" i="21"/>
  <c r="J23" i="21"/>
  <c r="J27" i="21" s="1"/>
  <c r="I27" i="21"/>
  <c r="I17" i="21"/>
  <c r="J17" i="21" s="1"/>
  <c r="J20" i="21" s="1"/>
  <c r="L45" i="21" l="1"/>
  <c r="Q47" i="21" s="1"/>
  <c r="Q49" i="21" s="1"/>
  <c r="L57" i="21"/>
  <c r="Q58" i="21" s="1"/>
  <c r="Q60" i="21" s="1"/>
  <c r="L30" i="21"/>
  <c r="Q33" i="21" s="1"/>
  <c r="Q35" i="21" s="1"/>
  <c r="L23" i="21"/>
  <c r="Q23" i="21" s="1"/>
  <c r="Q25" i="21" s="1"/>
  <c r="I20" i="21"/>
  <c r="L6" i="21" s="1"/>
  <c r="Q7" i="21" s="1"/>
  <c r="Q9" i="21" s="1"/>
  <c r="J6" i="4"/>
  <c r="K6" i="4"/>
  <c r="B44" i="4" l="1"/>
  <c r="K7" i="4" s="1"/>
  <c r="K9" i="4" s="1"/>
  <c r="B1" i="4"/>
  <c r="J7" i="4" s="1"/>
  <c r="J9" i="4" s="1"/>
</calcChain>
</file>

<file path=xl/comments1.xml><?xml version="1.0" encoding="utf-8"?>
<comments xmlns="http://schemas.openxmlformats.org/spreadsheetml/2006/main">
  <authors>
    <author>Stijn Vannieuwenborg</author>
  </authors>
  <commentList>
    <comment ref="B1" authorId="0" shapeId="0">
      <text>
        <r>
          <rPr>
            <b/>
            <sz val="9"/>
            <color indexed="81"/>
            <rFont val="Tahoma"/>
            <family val="2"/>
          </rPr>
          <t>Stijn Vannieuwenborg:</t>
        </r>
        <r>
          <rPr>
            <sz val="9"/>
            <color indexed="81"/>
            <rFont val="Tahoma"/>
            <family val="2"/>
          </rPr>
          <t xml:space="preserve">
Komt uit project-MER-screening vragenlijst</t>
        </r>
      </text>
    </comment>
  </commentList>
</comments>
</file>

<file path=xl/comments2.xml><?xml version="1.0" encoding="utf-8"?>
<comments xmlns="http://schemas.openxmlformats.org/spreadsheetml/2006/main">
  <authors>
    <author>Stijn Vannieuwenborg</author>
  </authors>
  <commentList>
    <comment ref="C64" authorId="0" shapeId="0">
      <text>
        <r>
          <rPr>
            <b/>
            <sz val="9"/>
            <color indexed="81"/>
            <rFont val="Tahoma"/>
            <family val="2"/>
          </rPr>
          <t>Stijn Vannieuwenborg:</t>
        </r>
        <r>
          <rPr>
            <sz val="9"/>
            <color indexed="81"/>
            <rFont val="Tahoma"/>
            <family val="2"/>
          </rPr>
          <t xml:space="preserve">
Bijkomend indien investering van binnen de regio. Indien investering van binnen de regio gewoon "hoeveel tewerkstelling…"</t>
        </r>
      </text>
    </comment>
    <comment ref="C66" authorId="0" shapeId="0">
      <text>
        <r>
          <rPr>
            <b/>
            <sz val="9"/>
            <color indexed="81"/>
            <rFont val="Tahoma"/>
            <family val="2"/>
          </rPr>
          <t>Stijn Vannieuwenborg:</t>
        </r>
        <r>
          <rPr>
            <sz val="9"/>
            <color indexed="81"/>
            <rFont val="Tahoma"/>
            <family val="2"/>
          </rPr>
          <t xml:space="preserve">
Gemiddelde van gemeentelijke inkomsten per hectare bedrijf te kennen. In functie hiervan kunnen we een positieve score afleiden (bovengemiddelde inkomsten), een neutrale score (gemiddelde inkomsten) of een negatieve score (lager dan gemiddelde inkomsten)</t>
        </r>
      </text>
    </comment>
  </commentList>
</comments>
</file>

<file path=xl/comments3.xml><?xml version="1.0" encoding="utf-8"?>
<comments xmlns="http://schemas.openxmlformats.org/spreadsheetml/2006/main">
  <authors>
    <author>Stijn Vannieuwenborg</author>
  </authors>
  <commentList>
    <comment ref="D37" authorId="0" shapeId="0">
      <text>
        <r>
          <rPr>
            <b/>
            <sz val="9"/>
            <color indexed="81"/>
            <rFont val="Tahoma"/>
            <family val="2"/>
          </rPr>
          <t>Stijn Vannieuwenborg:</t>
        </r>
        <r>
          <rPr>
            <sz val="9"/>
            <color indexed="81"/>
            <rFont val="Tahoma"/>
            <family val="2"/>
          </rPr>
          <t xml:space="preserve">
Bijkomend indien investering van binnen de regio. Indien investering van binnen de regio gewoon "hoeveel tewerkstelling…"</t>
        </r>
      </text>
    </comment>
    <comment ref="D39" authorId="0" shapeId="0">
      <text>
        <r>
          <rPr>
            <b/>
            <sz val="9"/>
            <color indexed="81"/>
            <rFont val="Tahoma"/>
            <family val="2"/>
          </rPr>
          <t>Stijn Vannieuwenborg:</t>
        </r>
        <r>
          <rPr>
            <sz val="9"/>
            <color indexed="81"/>
            <rFont val="Tahoma"/>
            <family val="2"/>
          </rPr>
          <t xml:space="preserve">
Gemiddelde van gemeentelijke inkomsten per hectare bedrijf te kennen. In functie hiervan kunnen we een positieve score afleiden (bovengemiddelde inkomsten), een neutrale score (gemiddelde inkomsten) of een negatieve score (lager dan gemiddelde inkomsten)</t>
        </r>
      </text>
    </comment>
  </commentList>
</comments>
</file>

<file path=xl/sharedStrings.xml><?xml version="1.0" encoding="utf-8"?>
<sst xmlns="http://schemas.openxmlformats.org/spreadsheetml/2006/main" count="672" uniqueCount="428">
  <si>
    <t>In welke mate hangt het bedrijf af van lokale (dus nabije) leveranciers?</t>
  </si>
  <si>
    <t>niet</t>
  </si>
  <si>
    <t>volledig</t>
  </si>
  <si>
    <t>overwegend</t>
  </si>
  <si>
    <t>in mindere mate</t>
  </si>
  <si>
    <t>25 tot 50 procent</t>
  </si>
  <si>
    <t>minder dan 25 procent</t>
  </si>
  <si>
    <t>50 tot 75 procent</t>
  </si>
  <si>
    <t>75 tot 100 procent</t>
  </si>
  <si>
    <t>meer dan 100 procent</t>
  </si>
  <si>
    <t>Mobiliteitsprofiel</t>
  </si>
  <si>
    <t>Bereikbaarheidsprofiel</t>
  </si>
  <si>
    <t>bovengrenzen te bepalen</t>
  </si>
  <si>
    <t>0 tot 1 beweging per dag</t>
  </si>
  <si>
    <t>1 tot 5 bewegingen per dag</t>
  </si>
  <si>
    <t>5 tot 10 bewegingen per dag</t>
  </si>
  <si>
    <t>Méér dan 10 bewegingen per dag</t>
  </si>
  <si>
    <t>gemiddeld aantal vrachtbewegingen tijdens een dag in het weekend of op feestdagen</t>
  </si>
  <si>
    <t>wat is een vrachtwagen? +3,5 ton? Misschien interactie met vraag rond type transport (vb: hoge frequente in combinatie +3,5 ton versterkt negatieve score)</t>
  </si>
  <si>
    <r>
      <t xml:space="preserve">algemene opmerking: onderstaande als u-vraag te formuleren! Zoals </t>
    </r>
    <r>
      <rPr>
        <sz val="11"/>
        <color rgb="FF00B0F0"/>
        <rFont val="Calibri"/>
        <family val="2"/>
        <scheme val="minor"/>
      </rPr>
      <t>hieronder</t>
    </r>
  </si>
  <si>
    <t>verlopen hoofdzakelijk gespreid</t>
  </si>
  <si>
    <t>verlopen hoofdzakelijk geconcentreerd</t>
  </si>
  <si>
    <t>algemene opmerking: in vragenlijst moet er duiding zijn (met vraagteken-icoon)</t>
  </si>
  <si>
    <t>U ontvangt bezoekers…</t>
  </si>
  <si>
    <t xml:space="preserve">U ontvangt </t>
  </si>
  <si>
    <t>nog meer?</t>
  </si>
  <si>
    <t xml:space="preserve">De site ligt </t>
  </si>
  <si>
    <t>misschien geen goede vraag…</t>
  </si>
  <si>
    <t>De site ligt</t>
  </si>
  <si>
    <t>in de kern van de gemeente</t>
  </si>
  <si>
    <t>in de rand van de kern</t>
  </si>
  <si>
    <t>enkele straten verwijderd van een hoofdas</t>
  </si>
  <si>
    <t>aan een hoofdas</t>
  </si>
  <si>
    <t>in de buurt van een hoofdas</t>
  </si>
  <si>
    <t>Niet belangrijk</t>
  </si>
  <si>
    <t>Matig belangrijk</t>
  </si>
  <si>
    <t>Belangrijk</t>
  </si>
  <si>
    <t>Zeer belangrijk</t>
  </si>
  <si>
    <t>Hoe belangrijk is de nabijheid van een bushalte of station</t>
  </si>
  <si>
    <t>industrie</t>
  </si>
  <si>
    <t>ambachten</t>
  </si>
  <si>
    <t>bouwnijverheid</t>
  </si>
  <si>
    <t>B2B</t>
  </si>
  <si>
    <t>B2C</t>
  </si>
  <si>
    <t xml:space="preserve">moeten wel kijken hoe het vroeger was? </t>
  </si>
  <si>
    <t>vb. vroeger 50 per dag &gt; nu 10 per dag &gt; niet noodzakelijk slecht</t>
  </si>
  <si>
    <t>= intensiteitsverandering</t>
  </si>
  <si>
    <t>geen luchtverontreiniging</t>
  </si>
  <si>
    <t>beperkte luchtverontreiniging</t>
  </si>
  <si>
    <t>aanzienlijke luchtverontreiniging</t>
  </si>
  <si>
    <t>nihil</t>
  </si>
  <si>
    <t>gering</t>
  </si>
  <si>
    <t>matig</t>
  </si>
  <si>
    <t>groot</t>
  </si>
  <si>
    <t>Hoe groot is de kans op schade aan en/of slijtage van het publieke domein tijdens de exploitatie</t>
  </si>
  <si>
    <t>in dezelfde gemeente</t>
  </si>
  <si>
    <t>in dezelfde regio</t>
  </si>
  <si>
    <t>buiten de regio</t>
  </si>
  <si>
    <t>basis voor layout</t>
  </si>
  <si>
    <t>resultaten</t>
  </si>
  <si>
    <t>scores</t>
  </si>
  <si>
    <t>onderverdeling</t>
  </si>
  <si>
    <t>Quid uitsluitingscriteria? Zoals Evolis</t>
  </si>
  <si>
    <t xml:space="preserve">Track record? Antecedenten? </t>
  </si>
  <si>
    <t>SHO: hoe gaat dit in zijn werk? WDG &gt; wie rond de tafel / escalatie? / … plaats in discussie?</t>
  </si>
  <si>
    <t>Wie vult in / hoe wordt gecommuniceerd naar ondernemer? SHO/SVE &gt; met resultaten naar CBS gaan?</t>
  </si>
  <si>
    <t>Goed</t>
  </si>
  <si>
    <t>Matig</t>
  </si>
  <si>
    <t>Slecht</t>
  </si>
  <si>
    <t>breedte wegenis / school / brede bochten / moeilijke kruispunten / zwakke weggebruikers / woonomgeving / …</t>
  </si>
  <si>
    <t>bestelwagen</t>
  </si>
  <si>
    <t xml:space="preserve">lichte vracht </t>
  </si>
  <si>
    <t>trekker oplegger</t>
  </si>
  <si>
    <t>wat is een beweging? inkomende en uitgaande tellen als twee</t>
  </si>
  <si>
    <t>Relevant?</t>
  </si>
  <si>
    <t>Link met hogere wegennet?</t>
  </si>
  <si>
    <t>Hoe ver ligt het van een bovenlokale vrachtroute?</t>
  </si>
  <si>
    <t>Herkomst personeel &gt; lokale verankering?</t>
  </si>
  <si>
    <t>Lightversie? Getrapte benadering &gt; bij gebrek aan informatie moet je een globale sleutelvraag moeten kunnen stellen?</t>
  </si>
  <si>
    <t>Te verwachten bouwhoogte (hoogste onderdeel) in relatie tot context (lager/hoger/even hoog)</t>
  </si>
  <si>
    <t>19de eeuwse stadsrand</t>
  </si>
  <si>
    <t>&lt; 1000 m²</t>
  </si>
  <si>
    <t>&lt; 250 m²</t>
  </si>
  <si>
    <t>&lt; 500 m²</t>
  </si>
  <si>
    <t>&lt; 2000 m²</t>
  </si>
  <si>
    <t>&lt; 5000 m²</t>
  </si>
  <si>
    <t>&lt; 10.000 m²</t>
  </si>
  <si>
    <t>&gt; 10.000 m²</t>
  </si>
  <si>
    <t>Is er onroerend erfgoed op de site aanwezig?</t>
  </si>
  <si>
    <t>circa 25 procent</t>
  </si>
  <si>
    <t>circa 50 procent</t>
  </si>
  <si>
    <t>circa 75 procent</t>
  </si>
  <si>
    <t>circa 100 procent</t>
  </si>
  <si>
    <t>circa 0 procent</t>
  </si>
  <si>
    <t>Doorwaadbaarheid van de site: te gedetailleerde vraag?</t>
  </si>
  <si>
    <t>Laat de onderneming zich binnen een regionaal clusterbeleid inschrijven?</t>
  </si>
  <si>
    <t xml:space="preserve">In welke mate hangt het bedrijf af van lokale (dus nabije) klanten? </t>
  </si>
  <si>
    <t>Hoeveel (bijkomende) tewerkstelling brengt de investering met zich mee?</t>
  </si>
  <si>
    <t>Informatief</t>
  </si>
  <si>
    <t>Beïnvloedt keuzelijsten</t>
  </si>
  <si>
    <t>Bepaalt de score</t>
  </si>
  <si>
    <t>Heeft link met / stuurt vraag</t>
  </si>
  <si>
    <t>Hoeveel groeimarge heeft de investering binnen de contouren van het terrein op basis van actuele groeicijfers?</t>
  </si>
  <si>
    <t>Zijn er investeringen nodig vanuit de stad of gemeente om de investering te faciliteren?</t>
  </si>
  <si>
    <t>bovengemiddeld</t>
  </si>
  <si>
    <t>gemiddeld</t>
  </si>
  <si>
    <t>lager dan gemiddeld</t>
  </si>
  <si>
    <t>geen meldingsplicht of milieuvergunning</t>
  </si>
  <si>
    <t>een milieuvergunning klasse 2</t>
  </si>
  <si>
    <t>een meldingsplicht klasse 3</t>
  </si>
  <si>
    <t>een milieuvergunning klasse 1</t>
  </si>
  <si>
    <t>geen stofhinder</t>
  </si>
  <si>
    <t>beperkte stofhinder</t>
  </si>
  <si>
    <t>aanzienlijke stofhinder</t>
  </si>
  <si>
    <t>geen lichthinder</t>
  </si>
  <si>
    <t>beperkte lichthinder</t>
  </si>
  <si>
    <t>aanzienlijke lichthinder</t>
  </si>
  <si>
    <t>geen geurhinder</t>
  </si>
  <si>
    <t>beperkte geurhinder</t>
  </si>
  <si>
    <t>aanzienlijke geurhinder</t>
  </si>
  <si>
    <t>geen geluidsoverlast</t>
  </si>
  <si>
    <t>beperkte geluidsoverlast</t>
  </si>
  <si>
    <t>aanzienlijke geluidsoverlast</t>
  </si>
  <si>
    <t>geen trillingen</t>
  </si>
  <si>
    <t>beperkte trilling</t>
  </si>
  <si>
    <t>aanzienlijke trilling</t>
  </si>
  <si>
    <t>met lichte vrachtauto's (-3,5 ton)</t>
  </si>
  <si>
    <t>met eendelige vrachtauto's</t>
  </si>
  <si>
    <t>met tweedelige vrachtauto's (trekker en aanhanger)</t>
  </si>
  <si>
    <t>op openbaar domein</t>
  </si>
  <si>
    <t>op privaat domein, in open lucht</t>
  </si>
  <si>
    <t>op privaat domein, in dock shelter</t>
  </si>
  <si>
    <t>op privaat domein, binnen afgesloten gebouw</t>
  </si>
  <si>
    <t>quasi geen vrachtbewegingen</t>
  </si>
  <si>
    <t>gemiddeld méér dan 10 vrachtbewegingen</t>
  </si>
  <si>
    <t>gemiddeld minder dan 4 vrachtbewegingen</t>
  </si>
  <si>
    <t>gemiddeld minder dan 10 vrachtbewingen</t>
  </si>
  <si>
    <t>uitsluitend binnen de courante werkuren</t>
  </si>
  <si>
    <t>hoofdzakelijk binnen de courante werkuren</t>
  </si>
  <si>
    <t>Wordt er in het weekend gewerkt?</t>
  </si>
  <si>
    <t>geen bezoekers</t>
  </si>
  <si>
    <t>op minder dan 5 km van het hogere wegennet</t>
  </si>
  <si>
    <t>een beperkt aantal bezoekers</t>
  </si>
  <si>
    <t>tientallen bezoekers</t>
  </si>
  <si>
    <t>aan het hogere wegennet</t>
  </si>
  <si>
    <t>op minder dan 0,5 km van het hogere wegennet</t>
  </si>
  <si>
    <t>op minder dan 1 km van het hogere wegennet</t>
  </si>
  <si>
    <t>op méér dan 5 km van het hogere wegennet</t>
  </si>
  <si>
    <t>goed</t>
  </si>
  <si>
    <t>slecht</t>
  </si>
  <si>
    <t>Wordt er in shifts gewerkt? Aantal personeelsleden?</t>
  </si>
  <si>
    <t>Zullen de medewerkers op het eigen bedrijfsterrein kunnen parkeren?</t>
  </si>
  <si>
    <t>Is er op de site voldoende ruimte om te bufferen?</t>
  </si>
  <si>
    <t>ja, volledig</t>
  </si>
  <si>
    <t>ja, gedeeltelijk</t>
  </si>
  <si>
    <t>Zijn er kwetsbare functies binnen een straal van 200 meter rond de site?</t>
  </si>
  <si>
    <t>kies</t>
  </si>
  <si>
    <t>Welke bestemming heeft de site?</t>
  </si>
  <si>
    <t>Ligt de site in een stad of een gemeente?</t>
  </si>
  <si>
    <t>In welk type buurt ligt de site?</t>
  </si>
  <si>
    <t>gemeente</t>
  </si>
  <si>
    <t>stad</t>
  </si>
  <si>
    <t>woongebied (rood)</t>
  </si>
  <si>
    <t>industriegebied (paars)</t>
  </si>
  <si>
    <t>andere</t>
  </si>
  <si>
    <t>centrum</t>
  </si>
  <si>
    <t>Hoe groot is de site?</t>
  </si>
  <si>
    <t>gemengd weefsel langs invalsweg</t>
  </si>
  <si>
    <t>historische binnenstad</t>
  </si>
  <si>
    <t>Wat is de actuele graad van bebouwde oppervlakte op de site?</t>
  </si>
  <si>
    <t>Komt de zaakvoerder of een  conciërge bij het bedrijf wonen?</t>
  </si>
  <si>
    <t>Tot welke economische sector behoort het bedrijf?</t>
  </si>
  <si>
    <t>resetknop om alles terug op kies te zetten?</t>
  </si>
  <si>
    <t>quid vrachtbewegingen in het weekend?</t>
  </si>
  <si>
    <t>consistentie in vraagstelling: stelling of vraag?</t>
  </si>
  <si>
    <t>negatieve waardes in de score's mogelijk, zoals bijvoorbeeld bij "visuele verbetering ten aanzien van vroeger" = compensatie negatievere punten</t>
  </si>
  <si>
    <t>neen, geen buffering op eigen terrein mogelijk</t>
  </si>
  <si>
    <t>probleem met ongelijke scoreverdeling: ene vraag maximum score 3, andere vraag maximum score 4 &gt; welke getallen op wijzerplaat?</t>
  </si>
  <si>
    <t>gewichten: wijzerplaat moet zich automatisch aan de wijzerplaat kunnen aanpassen</t>
  </si>
  <si>
    <t>Vragen in verband met procedure en methode</t>
  </si>
  <si>
    <t>Criteriavoorstellen, weliswaar nog niet ingevoegd</t>
  </si>
  <si>
    <t>Vragen in verband met inhoud en werking van het instrument</t>
  </si>
  <si>
    <t>"Onbekend" in dropdowns in te voeren? Quid puntenscores?</t>
  </si>
  <si>
    <t>ja/nee vragen moeten nog opgelost worden qua puntenscoring</t>
  </si>
  <si>
    <t>indien gewicht wordt toegekend in functie van eigen voorkeuren: quid opnieuw in te voeren indien nieuw dossier? Of zelfde excel? Quid reset?</t>
  </si>
  <si>
    <t>gewicht vertalen: belangrijk, minder belangrijk, belangrijker in plaats van getallen</t>
  </si>
  <si>
    <t>Idee: vragen niet laten meetellen in score indien keuze voor "onbekend"</t>
  </si>
  <si>
    <t xml:space="preserve">Begrip “nabijheid” nog te definiëren bij lokale klanten en leveranciers + </t>
  </si>
  <si>
    <t>Handleiding superbelangrijk!!! handleiding via hyperlink naar cel op ander blad en omgekeerd om terug te keren</t>
  </si>
  <si>
    <t>Voor wat zet je de tool in? Wanneer gebruiken? Je mag de tool niet "oneigenlijk" gebruiken.</t>
  </si>
  <si>
    <t>Lean-traject met WDG</t>
  </si>
  <si>
    <t>Gemeente vult in, vraagt info aan ondernemer. Escalatie naar CBS &gt; te bepalen in proces flow lean traject</t>
  </si>
  <si>
    <t>afwachten hoe gebruiker reageert op gestelde vragen</t>
  </si>
  <si>
    <t>Evalueren indien score of niet: misschien meenemen als informatief element</t>
  </si>
  <si>
    <t>Waren er klachten op de vorige locatie?</t>
  </si>
  <si>
    <t>Indien "onbekend" &gt; conditional formating orange &gt; + geen bijdrage in score en gemiddelde</t>
  </si>
  <si>
    <t>wel resetknop met macro</t>
  </si>
  <si>
    <t>voorlopig gemengd</t>
  </si>
  <si>
    <t>niet negatief</t>
  </si>
  <si>
    <t>mouw aan te passen &gt; evt. via procentuele verdeling? + gewichten in woorden in plaats van cijfers</t>
  </si>
  <si>
    <t>telkens zelfde range (vb. 3) en onder te verdelen naargelang aantal keuzemogelijkheden</t>
  </si>
  <si>
    <t>niet relevant</t>
  </si>
  <si>
    <t>Deliverable: Omschrijven in startpagina: logo / toelichting / disclaimer / … niet zinvol voor bepaalde duidelijke gevallen (cf. uitsluitingscriteria - vb. SEVESO)</t>
  </si>
  <si>
    <t>unieke waarden: met spaties werken als truuk - joepiejee</t>
  </si>
  <si>
    <t>cf. resetknop</t>
  </si>
  <si>
    <t>belangrijk</t>
  </si>
  <si>
    <t>zeer belangrijk</t>
  </si>
  <si>
    <t>belang</t>
  </si>
  <si>
    <t>Onder kwestbare functies worden onder meer begrepen: scholen, rusthuizen, ziekenhuizen, kindercrèches, …</t>
  </si>
  <si>
    <t>Draagt het bedrijf bij tot de uitstraling van de gemeente?</t>
  </si>
  <si>
    <t>het bedrijf draagt bij tot de uitstraling van de gemeente</t>
  </si>
  <si>
    <t>het bedrijf draagt beperkt bij tot de uitstraling van de gemeente</t>
  </si>
  <si>
    <t>het bedrijf draagt niet bij tot de uitstraling van de gemeente</t>
  </si>
  <si>
    <t>Heeft het bedrijf een publieksfunctie?</t>
  </si>
  <si>
    <t>RUIMTELIJK KENMERKEN</t>
  </si>
  <si>
    <t>VAN DE LOCATIE</t>
  </si>
  <si>
    <t>SOCIALE KENMERKEN</t>
  </si>
  <si>
    <t>Wat is de visuele impact van het project op de omgeving?</t>
  </si>
  <si>
    <t>Kan het aanwezige erfgoed op de site behouden worden?</t>
  </si>
  <si>
    <t>Vereisen de geplande activiteiten opslag in open lucht?</t>
  </si>
  <si>
    <t>de activiteiten hebben een publieksfunctie</t>
  </si>
  <si>
    <t>de activiteiten hebben geen publieksfunctie</t>
  </si>
  <si>
    <t>Is een gedeeld gebruik van delen van de bedrijfssite mogelijk en bespreekbaar?</t>
  </si>
  <si>
    <t>ECONOMISCHE KENMERKEN</t>
  </si>
  <si>
    <t>Is de belangrijkste doelgroep van het bedrijf particulieren (B2C) of professionelen (B2B)</t>
  </si>
  <si>
    <t>Waar is het bedrijf momenteel gevestigd?</t>
  </si>
  <si>
    <t>Welke betekenis hebben de geplande investeringen van het bedrijf?</t>
  </si>
  <si>
    <t>de investering is aanzienlijk</t>
  </si>
  <si>
    <t>de investering is beperkt</t>
  </si>
  <si>
    <t>Wat betekent de investering op vlak van gemeentelijke inkomsten?</t>
  </si>
  <si>
    <t>MOBILITEITSKENMERKEN</t>
  </si>
  <si>
    <t>Vereisen de geplande activiteiten een milieuvergunning?</t>
  </si>
  <si>
    <t>Vereisen de geplande activiteiten de opslag of behandeling van gevaarlijke stoffen?</t>
  </si>
  <si>
    <t>Veroorzaken de geplande activiteiten luchtverontreiniging?</t>
  </si>
  <si>
    <t>Veroorzaken de geplande activiteiten stofhinder?</t>
  </si>
  <si>
    <t>Veroorzaken de geplande activiteiten geurhinder?</t>
  </si>
  <si>
    <t>Veroorzaken de geplande activiteiten lichthinder?</t>
  </si>
  <si>
    <t>Veroorzaken de geplande activiteiten geluidsoverlast?</t>
  </si>
  <si>
    <t>Veroorzaken de geplande activiteiten trillingen?</t>
  </si>
  <si>
    <t>Vereisen de geplande activiteiten meer verharde oppervlakte dan vandaag reeds op de site aanwezig is?</t>
  </si>
  <si>
    <t>Hoe ver ligt de site van het hogere wegennet?</t>
  </si>
  <si>
    <t>Wat is de kwaliteit van het ontsluitingstraject?</t>
  </si>
  <si>
    <t>Waar gebeurt het laden en lossen?</t>
  </si>
  <si>
    <t>Hoeveel vrachtbewegingen zijn er binnen de courante werkuren (van 9 tot 16 uur)?</t>
  </si>
  <si>
    <t>Hoeveel vrachtbewegingen zijn er 's morgens en 's avonds (van 6 tot 9 en van 16 tot 20 uur, samengeteld)?</t>
  </si>
  <si>
    <t>Met welk type vrachtvervoer worden goederen hoofdzakelijk aan- en afgevoerd?</t>
  </si>
  <si>
    <t>Hoeveel vrachtbewegingen zijn er 's nachts (van 20 tot 6 uur)</t>
  </si>
  <si>
    <t>In welke mate zijn de vrachtbewegingen gespreid in tijd?</t>
  </si>
  <si>
    <t>het geplande project heeft een positieve visuele impact</t>
  </si>
  <si>
    <t>het geplande project heeft een neutrale visuele impact</t>
  </si>
  <si>
    <t>het geplande project heeft een negatieve visuele impact</t>
  </si>
  <si>
    <t>het bouwkundig erfgoed kan behouden worden</t>
  </si>
  <si>
    <t>het bouwkundig erfgoed moet worden aangetast</t>
  </si>
  <si>
    <t>het bouwkundig erfgoed moet verdwijnen</t>
  </si>
  <si>
    <t>dit is mogelijk en bespreekbaar</t>
  </si>
  <si>
    <t>dit is niet mogelijk</t>
  </si>
  <si>
    <t>dit is mogelijk maar niet bespreekbaar</t>
  </si>
  <si>
    <t>KENMERKEN LEEFMILIEU</t>
  </si>
  <si>
    <t>Wanneer gebeurt het laden en lossen?</t>
  </si>
  <si>
    <t>Hoeveel bezoekers ontvangt heb bedrijf?</t>
  </si>
  <si>
    <t>antwoord onbekend</t>
  </si>
  <si>
    <t>neen, er zijn geen kwestbare functies</t>
  </si>
  <si>
    <t>In welke mate moet de bestaande toestand aan de geplande activiteiten worden aangepast?</t>
  </si>
  <si>
    <t>de site wordt opgefrist</t>
  </si>
  <si>
    <t>de site wordt volledig vernieuwd</t>
  </si>
  <si>
    <t>In welke staat is de site vandaag?</t>
  </si>
  <si>
    <t>definities definiëren</t>
  </si>
  <si>
    <t>de site is verouderd maar niet verwaarloosd</t>
  </si>
  <si>
    <t>de site is verouderd en verwaarloosd</t>
  </si>
  <si>
    <t>de site is nieuw en niet verwaarloosd</t>
  </si>
  <si>
    <t>de site is nieuw maar verwaarloosd</t>
  </si>
  <si>
    <t>het geplande project vereist opslag in open lucht</t>
  </si>
  <si>
    <t>het geplande project vereist geen opslag in open lucht</t>
  </si>
  <si>
    <t>ja, er is erfgoed aanwezig</t>
  </si>
  <si>
    <t>neen, er is geen erfgoed aanwezig</t>
  </si>
  <si>
    <t>ja, er zijn kwetsbare functies</t>
  </si>
  <si>
    <t>ja, op de site zal er iemand wonen</t>
  </si>
  <si>
    <t>neen, op de site zal er niemand wonen</t>
  </si>
  <si>
    <t>ja, de activiteiten maken deel uit van een regionale cluster</t>
  </si>
  <si>
    <t>neen, de activiteiten maken geen deel uit van een regionale cluster</t>
  </si>
  <si>
    <t>VAN DE GEPLANDE ACTIVITEIT</t>
  </si>
  <si>
    <t>ja, de geplande activiteiten vereisen gevaarlijke stoffen</t>
  </si>
  <si>
    <t>neen, de geplande activiteiten vereisen geen gevaarlijke stoffen</t>
  </si>
  <si>
    <t>neen, de geplande activiteiten vereisen evenveel of minder verharde oppervlakte</t>
  </si>
  <si>
    <t>uitsluitend buiten de courante werkuren, hoofdzakelijk 's morgens en 's avonds</t>
  </si>
  <si>
    <t>uitsluitend buiten de courante werkuren, hoofdzakelijk 's nachts</t>
  </si>
  <si>
    <t>Wordt er bij de geplande activiteiten in shifts gewerkt?</t>
  </si>
  <si>
    <t>neen, niet alle medewerkers en bezoekers zullen op eigen terrein kunnen parkeren</t>
  </si>
  <si>
    <t>ja, alle medewerkers en bezoekers zullen op eigen terrein kunnen parkeren</t>
  </si>
  <si>
    <t>neen, er zal niet in shifts worden gewerkt</t>
  </si>
  <si>
    <t>ja, er zal in shifts worden gewerkt</t>
  </si>
  <si>
    <t>x</t>
  </si>
  <si>
    <t>de site blijft ongewijzigd</t>
  </si>
  <si>
    <t>handel</t>
  </si>
  <si>
    <t>diensten</t>
  </si>
  <si>
    <t>ja, de geplande activiteiten vereisen meer verharde oppervlakte</t>
  </si>
  <si>
    <t>er zijn geen investeringen door de gemeente vereist</t>
  </si>
  <si>
    <t>er zijn minimale investeringen door de gemeente vereist</t>
  </si>
  <si>
    <t>er zijn aanzienlijke investeringen door de gemeente vereist</t>
  </si>
  <si>
    <t>R01 - kwestsbare functies</t>
  </si>
  <si>
    <t>R02 - bestemming</t>
  </si>
  <si>
    <t>R04b - type buurt in gemeente</t>
  </si>
  <si>
    <t>R04a - type buurt in stad</t>
  </si>
  <si>
    <t>R03 - stad of gemeente</t>
  </si>
  <si>
    <t>R05 - oppervlakte</t>
  </si>
  <si>
    <t>R06 - bebouwingsgraad</t>
  </si>
  <si>
    <t>R07 - aanwezigheid erfgoed</t>
  </si>
  <si>
    <t>R08 - staat van de site</t>
  </si>
  <si>
    <t>R09 - buffering</t>
  </si>
  <si>
    <t>R10 - visuele impact</t>
  </si>
  <si>
    <t>R11 - inrichtingsplannen</t>
  </si>
  <si>
    <t>R12 - opslag</t>
  </si>
  <si>
    <t>R13 - behoud erfgoed</t>
  </si>
  <si>
    <t>S01 - uitstraling</t>
  </si>
  <si>
    <t>S02 - publieksfunctie</t>
  </si>
  <si>
    <t>S03 - collectief gebruik</t>
  </si>
  <si>
    <t>S04 - bewoning op de site</t>
  </si>
  <si>
    <t>E01 - sector</t>
  </si>
  <si>
    <t>E02 - doelgroep</t>
  </si>
  <si>
    <t>E03 - cluster</t>
  </si>
  <si>
    <t>E04/E05 - afhankelijkheid klanten en leveranciers</t>
  </si>
  <si>
    <t>E06 - geplande investeringen</t>
  </si>
  <si>
    <t>E07 - huidige vestiging</t>
  </si>
  <si>
    <t>E08 - tewerkstelling</t>
  </si>
  <si>
    <t>E09 - groeimarge</t>
  </si>
  <si>
    <t>E10 - belastingen</t>
  </si>
  <si>
    <t>E11 - gemeentelijke investeringen</t>
  </si>
  <si>
    <t>E12 - slijtage</t>
  </si>
  <si>
    <t>L01 - milieuvergunning</t>
  </si>
  <si>
    <t>L02 - gevaarlijke stoffen</t>
  </si>
  <si>
    <t>L03 - luchtverontreiniging</t>
  </si>
  <si>
    <t>L04 - stofhinder</t>
  </si>
  <si>
    <t>L05 - geurhinder</t>
  </si>
  <si>
    <t>L05 - lichthinder</t>
  </si>
  <si>
    <t>L07 - geluisoverlast</t>
  </si>
  <si>
    <t>L08 - trillingen</t>
  </si>
  <si>
    <t>L09 - verharding</t>
  </si>
  <si>
    <t>M01 - wegennet</t>
  </si>
  <si>
    <t>M02 - ontsluitingstraject</t>
  </si>
  <si>
    <t>M03 - vrachtverkeer</t>
  </si>
  <si>
    <t>M04/M05/M06 - aantal vrachtbewegingen</t>
  </si>
  <si>
    <t>M07 - concentratie</t>
  </si>
  <si>
    <t>M08 - waar laden en lossen</t>
  </si>
  <si>
    <t>M09 - wanneer laden en lossen</t>
  </si>
  <si>
    <t>M10 - parkeren</t>
  </si>
  <si>
    <t>M11 - shifts</t>
  </si>
  <si>
    <t>M12 - aantal bezoekers</t>
  </si>
  <si>
    <t>weinig belangrijk</t>
  </si>
  <si>
    <t>score</t>
  </si>
  <si>
    <t>totaal</t>
  </si>
  <si>
    <t>schaal</t>
  </si>
  <si>
    <t>verdeling</t>
  </si>
  <si>
    <t>In een straal van 200 meter rond de site zijn er geen kwetsbare functies</t>
  </si>
  <si>
    <t>In een straal van 200 meter zijn er kwetsbare functies</t>
  </si>
  <si>
    <t>Het is niet bekend of er in een straat van 200 meter kwetsbare functies zijn</t>
  </si>
  <si>
    <t>De site heeft als stedenbouwkundige bestemming "industriegebied"</t>
  </si>
  <si>
    <t>De site heeft als stedenbouwkundige bestemming "woongebied"</t>
  </si>
  <si>
    <t>De site heeft een andere stedenbouwkundige bestemming dan "industriegebied" of "woongebied"</t>
  </si>
  <si>
    <t>De site ligt in het gemengde weefsel langs een invalsweg</t>
  </si>
  <si>
    <t>De site ligt in de historische binnenstad</t>
  </si>
  <si>
    <t>De site ligt in de 19de eeuwse stadsrand</t>
  </si>
  <si>
    <t>De site ligt in de groene en residentiële rand van de gemeente</t>
  </si>
  <si>
    <t>De site ligt in de groene en residentiële rand van de stad</t>
  </si>
  <si>
    <t>De site ligt in het centrum van de gemeente</t>
  </si>
  <si>
    <t>De site is kleiner dan 250 m²</t>
  </si>
  <si>
    <t>De site is kleiner dan 500 m²</t>
  </si>
  <si>
    <t>De site is kleiner dan 1000 m²</t>
  </si>
  <si>
    <t>De site is kleiner dan 2000 m²</t>
  </si>
  <si>
    <t>De site is kleiner dan 5000 m²</t>
  </si>
  <si>
    <t>De site is kleiner dan 10.000 m²</t>
  </si>
  <si>
    <t>De site is groter dan 10.000 m²</t>
  </si>
  <si>
    <t>De site is niet bebouwd</t>
  </si>
  <si>
    <t>De site is voor ongeveer 25 procent bebouwd</t>
  </si>
  <si>
    <t>De site is voor ongeveer de helft bebouwd</t>
  </si>
  <si>
    <t>De site is voor ongeveer 75 procent bebouwd</t>
  </si>
  <si>
    <t>De site is volledig bebouwd</t>
  </si>
  <si>
    <t>De bebouwingsgraad van de site is niet bekend</t>
  </si>
  <si>
    <t>Op de site is er onroerend erfgoed aanwezig</t>
  </si>
  <si>
    <t>Op de site is er geen onroerend erfgoed aanwezig</t>
  </si>
  <si>
    <t>De site is nieuw en niet verwaarloosd</t>
  </si>
  <si>
    <t>De site is nieuw maar wel verwaarloosd</t>
  </si>
  <si>
    <t>De site is verouderd maar niet verwaarloosd</t>
  </si>
  <si>
    <t>Het is niet bekend in welke mate de site verouderd en/of verwaarloosd is</t>
  </si>
  <si>
    <t>Het is niet bekend of er op de site onroerend erfgoed aanwezig is</t>
  </si>
  <si>
    <t>De site biedt voldoende ruimte om te bufferen</t>
  </si>
  <si>
    <t>De site biedt gedeeltelijke ruimte om te bufferen</t>
  </si>
  <si>
    <t>De site biedt geen mogelijkheden om te bufferen</t>
  </si>
  <si>
    <t>Het is niet bekend of de site mogelijkheden biedt om te bufferen</t>
  </si>
  <si>
    <t>Het geplande project heeft een positieve visuele impact</t>
  </si>
  <si>
    <t>Het geplande project heeft een neutrale visuele impact</t>
  </si>
  <si>
    <t>Het geplande project heeft een negatieve visuele impact</t>
  </si>
  <si>
    <t>Het is niet bekend welke de visuele impact zal zijn van het geplande project</t>
  </si>
  <si>
    <t>De inrichting van de site blijft ongewijzigd</t>
  </si>
  <si>
    <t>De site wordt opgefrist</t>
  </si>
  <si>
    <t>De site wordt volledig vernieuwd</t>
  </si>
  <si>
    <t>Het is niet bekend of er vernieuwingswerken op de site zullen worden uitgevoerd</t>
  </si>
  <si>
    <t>Het geplande project vereist geen opslag in open lucht</t>
  </si>
  <si>
    <t>Het geplande project vereist opslag in open lucht</t>
  </si>
  <si>
    <t>Het is niet bekend of het project opslag in open lucht vereist</t>
  </si>
  <si>
    <t>Het bouwkundig erfgoed kan behouden worden</t>
  </si>
  <si>
    <t>Het bouwkundig erfgoed moet worden aangetast</t>
  </si>
  <si>
    <t>Het bouwkundig erfgoed moet verdwijnen</t>
  </si>
  <si>
    <t>Het is niet bekend in welke mate het onroerend erfgoed wordt behouden</t>
  </si>
  <si>
    <t>De site is verouderd en ook verwaarloosd</t>
  </si>
  <si>
    <t>groene / residentiële rand van de stad</t>
  </si>
  <si>
    <t>groene / residentiële rand van de gemeente</t>
  </si>
  <si>
    <t>RUIMTELIJKE KENMERKEN</t>
  </si>
  <si>
    <t>BASISGEGEVENS</t>
  </si>
  <si>
    <t>Naam dossierbeheerder</t>
  </si>
  <si>
    <t>Namen betrokken personen</t>
  </si>
  <si>
    <t>Adres</t>
  </si>
  <si>
    <t>Naam</t>
  </si>
  <si>
    <t>Huidige eigenaar</t>
  </si>
  <si>
    <t>Contactpersoon</t>
  </si>
  <si>
    <t>VAN DE GEÏNTERESSEERDE PARTIJ</t>
  </si>
  <si>
    <t>Telefoon</t>
  </si>
  <si>
    <t>Email</t>
  </si>
  <si>
    <t>Datum opstart dossier</t>
  </si>
  <si>
    <t>WAT</t>
  </si>
  <si>
    <t>Het afwegingsinstrument heeft als doel de interne afstemming binnen de gemeente tussen diensten stedenbouw, milieu en economie in het kader van een vestigingsaanvraag / uitbreidingsvraag van een bedrijf in de kern te bevorderen.</t>
  </si>
  <si>
    <t>Dergelijk afwegingsinstrument laat de gemeente toe om ruimtevragen, in plaats van fragmentair, in al zijn aspecten af te wegen. Het instrument faciliteert het overleg tussen de diensten en onderbouwt de uiteindelijke beslissing. Het afwegingsinstrument wordt immers ingevuld met de input vanuit de verschillende diensten en laat toe om interne discussies te verzakelijken en integraal te voeren op basis van rationele argumenten.</t>
  </si>
  <si>
    <t>Het afwegingsinstrument bevat een set van verschillende vragen verdeeld over de 5 gedefinieerde kenmerken van het verweefbaarheids- en verwevingsprofiel: ruimte, milieu, mobiliteit, sociaal en economie. Via deze vragen worden de kenmerken van een activiteit ‘gemeten’. Per kenmerk en/of (bv. wordt een score bepaald. Op basis daarvan kan worden geconcludeerd of herverweving mogelijk is en onder welke voorwaarden.</t>
  </si>
  <si>
    <t>HOE</t>
  </si>
  <si>
    <t>1.  vul de antwoorden in bij de rode vlakken.</t>
  </si>
  <si>
    <t>2. pas eventueel de weging aan (minder belangrijk, belangrijk, zeer belangrijk).</t>
  </si>
  <si>
    <t>3. de antwoorden en de wegingen kunnen via de knoppen worden gereset.</t>
  </si>
  <si>
    <t>4. door het invullen van de antwoorden worden de scores aangepast</t>
  </si>
  <si>
    <t>5. via 'resultaten' worden alle scores overzichtelijk gevisualiseerd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</si>
</sst>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F800]dddd\,\ mmmm\ dd\,\ yyyy"/>
    <numFmt numFmtId="166" formatCode=";;;"/>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color rgb="FF00B0F0"/>
      <name val="Calibri"/>
      <family val="2"/>
      <scheme val="minor"/>
    </font>
    <font>
      <sz val="11"/>
      <color theme="1"/>
      <name val="Calibri"/>
      <family val="2"/>
      <scheme val="minor"/>
    </font>
    <font>
      <sz val="11"/>
      <color rgb="FF9C0006"/>
      <name val="Calibri"/>
      <family val="2"/>
      <scheme val="minor"/>
    </font>
    <font>
      <b/>
      <i/>
      <sz val="11"/>
      <color theme="1"/>
      <name val="Calibri"/>
      <family val="2"/>
      <scheme val="minor"/>
    </font>
    <font>
      <i/>
      <sz val="11"/>
      <color rgb="FFFF0000"/>
      <name val="Calibri"/>
      <family val="2"/>
      <scheme val="minor"/>
    </font>
    <font>
      <i/>
      <sz val="11"/>
      <color rgb="FF00B0F0"/>
      <name val="Calibri"/>
      <family val="2"/>
      <scheme val="minor"/>
    </font>
    <font>
      <sz val="11"/>
      <color theme="0"/>
      <name val="Calibri"/>
      <family val="2"/>
      <scheme val="minor"/>
    </font>
    <font>
      <sz val="9"/>
      <color indexed="81"/>
      <name val="Tahoma"/>
      <family val="2"/>
    </font>
    <font>
      <b/>
      <sz val="9"/>
      <color indexed="81"/>
      <name val="Tahoma"/>
      <family val="2"/>
    </font>
    <font>
      <sz val="13"/>
      <color theme="1"/>
      <name val="Calibri"/>
      <family val="2"/>
      <scheme val="minor"/>
    </font>
    <font>
      <b/>
      <sz val="13"/>
      <color theme="0"/>
      <name val="Calibri"/>
      <family val="2"/>
      <scheme val="minor"/>
    </font>
    <font>
      <b/>
      <sz val="13"/>
      <color theme="1"/>
      <name val="Calibri"/>
      <family val="2"/>
      <scheme val="minor"/>
    </font>
    <font>
      <b/>
      <sz val="13"/>
      <name val="Calibri"/>
      <family val="2"/>
      <scheme val="minor"/>
    </font>
    <font>
      <b/>
      <sz val="12"/>
      <color theme="1"/>
      <name val="Calibri"/>
      <family val="2"/>
      <scheme val="minor"/>
    </font>
    <font>
      <sz val="11"/>
      <name val="Calibri"/>
      <family val="2"/>
      <scheme val="minor"/>
    </font>
    <font>
      <b/>
      <sz val="11"/>
      <color theme="0"/>
      <name val="Calibri"/>
      <family val="2"/>
      <scheme val="minor"/>
    </font>
    <font>
      <sz val="13"/>
      <name val="Calibri"/>
      <family val="2"/>
      <scheme val="minor"/>
    </font>
    <font>
      <b/>
      <sz val="11"/>
      <name val="Calibri"/>
      <family val="2"/>
      <scheme val="minor"/>
    </font>
    <font>
      <u/>
      <sz val="11"/>
      <color theme="10"/>
      <name val="Calibri"/>
      <family val="2"/>
      <scheme val="minor"/>
    </font>
    <font>
      <b/>
      <sz val="16"/>
      <color theme="0"/>
      <name val="Calibri"/>
      <family val="2"/>
      <scheme val="minor"/>
    </font>
    <font>
      <sz val="11"/>
      <color rgb="FF000000"/>
      <name val="Calibri"/>
      <family val="2"/>
    </font>
    <font>
      <b/>
      <sz val="26"/>
      <color theme="1"/>
      <name val="Calibri"/>
      <family val="2"/>
      <scheme val="minor"/>
    </font>
  </fonts>
  <fills count="32">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6"/>
        <bgColor indexed="64"/>
      </patternFill>
    </fill>
    <fill>
      <patternFill patternType="solid">
        <fgColor rgb="FFFFC7CE"/>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2" tint="-0.749992370372631"/>
        <bgColor indexed="64"/>
      </patternFill>
    </fill>
    <fill>
      <patternFill patternType="solid">
        <fgColor theme="2" tint="-0.249977111117893"/>
        <bgColor indexed="64"/>
      </patternFill>
    </fill>
    <fill>
      <patternFill patternType="solid">
        <fgColor theme="2" tint="-0.499984740745262"/>
        <bgColor indexed="64"/>
      </patternFill>
    </fill>
  </fills>
  <borders count="17">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ck">
        <color theme="0"/>
      </left>
      <right style="thick">
        <color theme="0"/>
      </right>
      <top style="thick">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theme="0"/>
      </right>
      <top style="thick">
        <color theme="0"/>
      </top>
      <bottom style="thick">
        <color theme="0"/>
      </bottom>
      <diagonal/>
    </border>
    <border>
      <left/>
      <right/>
      <top/>
      <bottom style="thick">
        <color theme="0"/>
      </bottom>
      <diagonal/>
    </border>
  </borders>
  <cellStyleXfs count="4">
    <xf numFmtId="0" fontId="0" fillId="0" borderId="0"/>
    <xf numFmtId="9" fontId="5" fillId="0" borderId="0" applyFont="0" applyFill="0" applyBorder="0" applyAlignment="0" applyProtection="0"/>
    <xf numFmtId="0" fontId="6" fillId="5" borderId="0" applyNumberFormat="0" applyBorder="0" applyAlignment="0" applyProtection="0"/>
    <xf numFmtId="0" fontId="22" fillId="0" borderId="0" applyNumberFormat="0" applyFill="0" applyBorder="0" applyAlignment="0" applyProtection="0"/>
  </cellStyleXfs>
  <cellXfs count="180">
    <xf numFmtId="0" fontId="0" fillId="0" borderId="0" xfId="0"/>
    <xf numFmtId="0" fontId="1" fillId="0" borderId="0" xfId="0" applyFont="1"/>
    <xf numFmtId="0" fontId="4" fillId="0" borderId="0" xfId="0" applyFont="1"/>
    <xf numFmtId="0" fontId="1" fillId="0" borderId="0" xfId="0" quotePrefix="1" applyFont="1"/>
    <xf numFmtId="0" fontId="0" fillId="3" borderId="0" xfId="0" applyFill="1"/>
    <xf numFmtId="0" fontId="4" fillId="3" borderId="0" xfId="0" applyFont="1" applyFill="1"/>
    <xf numFmtId="0" fontId="2" fillId="4" borderId="0" xfId="0" applyFont="1" applyFill="1"/>
    <xf numFmtId="0" fontId="0" fillId="4" borderId="0" xfId="0" applyFill="1"/>
    <xf numFmtId="0" fontId="7" fillId="4" borderId="0" xfId="0" applyFont="1" applyFill="1" applyAlignment="1">
      <alignment horizontal="center"/>
    </xf>
    <xf numFmtId="0" fontId="8" fillId="0" borderId="0" xfId="0" applyFont="1" applyAlignment="1">
      <alignment horizontal="center"/>
    </xf>
    <xf numFmtId="0" fontId="3" fillId="3" borderId="0" xfId="0" applyFont="1" applyFill="1" applyAlignment="1">
      <alignment horizontal="center"/>
    </xf>
    <xf numFmtId="0" fontId="9" fillId="3" borderId="0" xfId="0" applyFont="1" applyFill="1" applyAlignment="1">
      <alignment horizontal="center"/>
    </xf>
    <xf numFmtId="0" fontId="3" fillId="0" borderId="0" xfId="0" applyFont="1" applyAlignment="1">
      <alignment horizontal="center"/>
    </xf>
    <xf numFmtId="0" fontId="9" fillId="0" borderId="0" xfId="0" applyFont="1" applyAlignment="1">
      <alignment horizontal="center"/>
    </xf>
    <xf numFmtId="0" fontId="6" fillId="5" borderId="0" xfId="2"/>
    <xf numFmtId="9" fontId="6" fillId="5" borderId="0" xfId="2" applyNumberFormat="1"/>
    <xf numFmtId="9" fontId="0" fillId="0" borderId="0" xfId="1" applyFont="1"/>
    <xf numFmtId="9" fontId="0" fillId="0" borderId="0" xfId="0" applyNumberFormat="1"/>
    <xf numFmtId="16" fontId="0" fillId="3" borderId="0" xfId="0" quotePrefix="1" applyNumberFormat="1" applyFill="1"/>
    <xf numFmtId="0" fontId="0" fillId="0" borderId="1" xfId="0" applyBorder="1" applyAlignment="1">
      <alignment horizontal="left" vertical="center" indent="1"/>
    </xf>
    <xf numFmtId="0" fontId="0" fillId="0" borderId="0" xfId="0" applyAlignment="1">
      <alignment horizontal="left" vertical="center" indent="1"/>
    </xf>
    <xf numFmtId="0" fontId="1" fillId="0" borderId="1" xfId="0" applyFont="1" applyBorder="1" applyAlignment="1">
      <alignment horizontal="left" vertical="center" indent="1"/>
    </xf>
    <xf numFmtId="0" fontId="0" fillId="0" borderId="1" xfId="0" applyFill="1" applyBorder="1" applyAlignment="1">
      <alignment horizontal="left" vertical="center" indent="1"/>
    </xf>
    <xf numFmtId="0" fontId="2" fillId="8" borderId="1" xfId="0" applyFont="1" applyFill="1" applyBorder="1" applyAlignment="1">
      <alignment horizontal="left" vertical="center" indent="1"/>
    </xf>
    <xf numFmtId="0" fontId="2" fillId="2" borderId="1" xfId="0" applyFont="1" applyFill="1" applyBorder="1" applyAlignment="1">
      <alignment horizontal="left" vertical="center" indent="1"/>
    </xf>
    <xf numFmtId="0" fontId="2" fillId="9" borderId="1" xfId="0" applyFont="1" applyFill="1" applyBorder="1" applyAlignment="1">
      <alignment horizontal="left" vertical="center" indent="1"/>
    </xf>
    <xf numFmtId="0" fontId="2" fillId="10" borderId="1" xfId="0" applyFont="1" applyFill="1" applyBorder="1" applyAlignment="1">
      <alignment horizontal="left" vertical="center" indent="1"/>
    </xf>
    <xf numFmtId="0" fontId="2" fillId="11" borderId="1" xfId="0" applyFont="1" applyFill="1" applyBorder="1" applyAlignment="1">
      <alignment horizontal="left" vertical="center" indent="1"/>
    </xf>
    <xf numFmtId="0" fontId="13" fillId="0" borderId="0" xfId="0" applyFont="1" applyAlignment="1">
      <alignment horizontal="left" vertical="center" indent="1"/>
    </xf>
    <xf numFmtId="0" fontId="15" fillId="0" borderId="0" xfId="0" applyFont="1" applyAlignment="1">
      <alignment horizontal="left" vertical="center" indent="1"/>
    </xf>
    <xf numFmtId="0" fontId="10" fillId="0" borderId="1" xfId="0" applyFont="1" applyBorder="1" applyAlignment="1">
      <alignment horizontal="left" vertical="center" indent="1"/>
    </xf>
    <xf numFmtId="0" fontId="0" fillId="0" borderId="0" xfId="0" applyFill="1"/>
    <xf numFmtId="0" fontId="0" fillId="0" borderId="1" xfId="0" applyFont="1" applyFill="1" applyBorder="1" applyAlignment="1">
      <alignment horizontal="left" vertical="center"/>
    </xf>
    <xf numFmtId="0" fontId="0" fillId="0" borderId="1" xfId="0" applyBorder="1" applyAlignment="1">
      <alignment horizontal="center" vertical="center"/>
    </xf>
    <xf numFmtId="0" fontId="0" fillId="14" borderId="0" xfId="0" applyFill="1"/>
    <xf numFmtId="0" fontId="0" fillId="0" borderId="1" xfId="0" applyFont="1" applyFill="1" applyBorder="1" applyAlignment="1">
      <alignment horizontal="center" vertical="center"/>
    </xf>
    <xf numFmtId="0" fontId="0" fillId="0" borderId="0" xfId="0"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xf>
    <xf numFmtId="0" fontId="0" fillId="15" borderId="1" xfId="0" applyFill="1" applyBorder="1" applyAlignment="1">
      <alignment horizontal="center" vertical="center"/>
    </xf>
    <xf numFmtId="0" fontId="17" fillId="0" borderId="1" xfId="0" applyFont="1" applyBorder="1" applyAlignment="1">
      <alignment horizontal="center" vertical="center"/>
    </xf>
    <xf numFmtId="164" fontId="17" fillId="0" borderId="1" xfId="0" applyNumberFormat="1" applyFont="1" applyBorder="1" applyAlignment="1">
      <alignment horizontal="center" vertical="center"/>
    </xf>
    <xf numFmtId="0" fontId="0" fillId="0" borderId="1" xfId="0" applyFill="1" applyBorder="1" applyAlignment="1">
      <alignment horizontal="center" vertical="center"/>
    </xf>
    <xf numFmtId="0" fontId="18" fillId="0" borderId="1" xfId="0" applyFont="1" applyFill="1" applyBorder="1" applyAlignment="1">
      <alignment horizontal="left" vertical="center"/>
    </xf>
    <xf numFmtId="0" fontId="0" fillId="13" borderId="0" xfId="0" applyFill="1" applyAlignment="1">
      <alignment horizontal="left" vertical="center" indent="1"/>
    </xf>
    <xf numFmtId="0" fontId="0" fillId="13" borderId="1" xfId="0" applyFill="1" applyBorder="1" applyAlignment="1">
      <alignment horizontal="center" vertical="center"/>
    </xf>
    <xf numFmtId="0" fontId="16" fillId="0" borderId="2" xfId="0" applyFont="1" applyFill="1" applyBorder="1" applyAlignment="1">
      <alignment horizontal="left" vertical="center" indent="1"/>
    </xf>
    <xf numFmtId="0" fontId="18" fillId="3" borderId="1" xfId="0" applyFont="1" applyFill="1" applyBorder="1" applyAlignment="1">
      <alignment horizontal="left" vertical="center" indent="1"/>
    </xf>
    <xf numFmtId="0" fontId="0" fillId="0" borderId="4" xfId="0" applyFont="1" applyFill="1" applyBorder="1" applyAlignment="1">
      <alignment horizontal="left" vertical="center"/>
    </xf>
    <xf numFmtId="0" fontId="0" fillId="0" borderId="4" xfId="0" applyBorder="1" applyAlignment="1">
      <alignment horizontal="left" vertical="center" indent="1"/>
    </xf>
    <xf numFmtId="0" fontId="13" fillId="0" borderId="1" xfId="0" applyFont="1" applyBorder="1" applyAlignment="1">
      <alignment horizontal="left" vertical="center" indent="1"/>
    </xf>
    <xf numFmtId="0" fontId="14" fillId="0" borderId="1" xfId="0" applyFont="1" applyFill="1" applyBorder="1" applyAlignment="1">
      <alignment horizontal="left" vertical="center" indent="1"/>
    </xf>
    <xf numFmtId="0" fontId="14" fillId="7" borderId="1" xfId="0" applyFont="1" applyFill="1" applyBorder="1" applyAlignment="1">
      <alignment horizontal="left" vertical="center" indent="1"/>
    </xf>
    <xf numFmtId="0" fontId="15" fillId="0" borderId="1" xfId="0" applyFont="1" applyBorder="1" applyAlignment="1">
      <alignment horizontal="left" vertical="center" indent="1"/>
    </xf>
    <xf numFmtId="0" fontId="15" fillId="6" borderId="1" xfId="0" applyFont="1" applyFill="1" applyBorder="1" applyAlignment="1">
      <alignment horizontal="left" vertical="center" indent="1"/>
    </xf>
    <xf numFmtId="0" fontId="15" fillId="0" borderId="1" xfId="0" applyFont="1" applyFill="1" applyBorder="1" applyAlignment="1">
      <alignment horizontal="left" vertical="center" indent="1"/>
    </xf>
    <xf numFmtId="0" fontId="16" fillId="0" borderId="1" xfId="0" applyFont="1" applyFill="1" applyBorder="1" applyAlignment="1">
      <alignment horizontal="left" vertical="center" indent="1"/>
    </xf>
    <xf numFmtId="0" fontId="14" fillId="19" borderId="1" xfId="0" applyFont="1" applyFill="1" applyBorder="1" applyAlignment="1">
      <alignment horizontal="left" vertical="center" indent="1"/>
    </xf>
    <xf numFmtId="0" fontId="15" fillId="18" borderId="1" xfId="0" applyFont="1" applyFill="1" applyBorder="1" applyAlignment="1">
      <alignment horizontal="left" vertical="center" indent="1"/>
    </xf>
    <xf numFmtId="0" fontId="0" fillId="13" borderId="1" xfId="0" applyFill="1" applyBorder="1" applyAlignment="1">
      <alignment horizontal="left" vertical="center" indent="1"/>
    </xf>
    <xf numFmtId="0" fontId="0" fillId="13" borderId="1" xfId="0" applyFont="1" applyFill="1" applyBorder="1" applyAlignment="1">
      <alignment horizontal="center" vertical="center"/>
    </xf>
    <xf numFmtId="0" fontId="14" fillId="20" borderId="1" xfId="0" applyFont="1" applyFill="1" applyBorder="1" applyAlignment="1">
      <alignment horizontal="left" vertical="center" indent="1"/>
    </xf>
    <xf numFmtId="0" fontId="15" fillId="21" borderId="1" xfId="0" applyFont="1" applyFill="1" applyBorder="1" applyAlignment="1">
      <alignment horizontal="left" vertical="center" indent="1"/>
    </xf>
    <xf numFmtId="0" fontId="16" fillId="0" borderId="2" xfId="0" applyFont="1" applyFill="1" applyBorder="1" applyAlignment="1">
      <alignment vertical="center"/>
    </xf>
    <xf numFmtId="0" fontId="16" fillId="0" borderId="3" xfId="0" applyFont="1" applyFill="1" applyBorder="1" applyAlignment="1">
      <alignment vertical="center"/>
    </xf>
    <xf numFmtId="0" fontId="0" fillId="0" borderId="0" xfId="0" applyFill="1" applyAlignment="1">
      <alignment horizontal="left" vertical="center" indent="1"/>
    </xf>
    <xf numFmtId="0" fontId="14" fillId="23" borderId="1" xfId="0" applyFont="1" applyFill="1" applyBorder="1" applyAlignment="1">
      <alignment horizontal="left" vertical="center" indent="1"/>
    </xf>
    <xf numFmtId="0" fontId="14" fillId="26" borderId="1" xfId="0" applyFont="1" applyFill="1" applyBorder="1" applyAlignment="1">
      <alignment horizontal="left" vertical="center" indent="1"/>
    </xf>
    <xf numFmtId="0" fontId="15" fillId="25" borderId="1" xfId="0" applyFont="1" applyFill="1" applyBorder="1" applyAlignment="1">
      <alignment horizontal="left" vertical="center" indent="1"/>
    </xf>
    <xf numFmtId="0" fontId="14" fillId="13" borderId="1" xfId="0" applyFont="1" applyFill="1" applyBorder="1" applyAlignment="1">
      <alignment horizontal="left" vertical="center" indent="1"/>
    </xf>
    <xf numFmtId="0" fontId="18" fillId="24" borderId="1" xfId="0" applyFont="1" applyFill="1" applyBorder="1" applyAlignment="1">
      <alignment horizontal="left" vertical="center" indent="1"/>
    </xf>
    <xf numFmtId="0" fontId="15" fillId="22" borderId="1" xfId="0" applyFont="1" applyFill="1" applyBorder="1" applyAlignment="1">
      <alignment horizontal="left" vertical="center" indent="1"/>
    </xf>
    <xf numFmtId="0" fontId="18" fillId="27" borderId="1" xfId="0" applyFont="1" applyFill="1" applyBorder="1" applyAlignment="1">
      <alignment horizontal="left" vertical="center" indent="1"/>
    </xf>
    <xf numFmtId="0" fontId="18" fillId="0" borderId="1" xfId="0" applyFont="1" applyBorder="1" applyAlignment="1">
      <alignment horizontal="left" vertical="center" indent="1"/>
    </xf>
    <xf numFmtId="0" fontId="20" fillId="0" borderId="1" xfId="0" applyFont="1" applyFill="1" applyBorder="1" applyAlignment="1">
      <alignment horizontal="left" vertical="center" indent="1"/>
    </xf>
    <xf numFmtId="0" fontId="18" fillId="16" borderId="1" xfId="0" applyFont="1" applyFill="1" applyBorder="1" applyAlignment="1">
      <alignment horizontal="left" vertical="center" indent="1"/>
    </xf>
    <xf numFmtId="0" fontId="18" fillId="17" borderId="1" xfId="0" applyFont="1" applyFill="1" applyBorder="1" applyAlignment="1">
      <alignment horizontal="left" vertical="center" indent="1"/>
    </xf>
    <xf numFmtId="0" fontId="18" fillId="13" borderId="1" xfId="0" applyFont="1" applyFill="1" applyBorder="1" applyAlignment="1">
      <alignment horizontal="left" vertical="center" indent="1"/>
    </xf>
    <xf numFmtId="0" fontId="18" fillId="0" borderId="1" xfId="0" applyFont="1" applyFill="1" applyBorder="1" applyAlignment="1">
      <alignment horizontal="left" vertical="center" indent="1"/>
    </xf>
    <xf numFmtId="0" fontId="16" fillId="13" borderId="1" xfId="0" applyFont="1" applyFill="1" applyBorder="1" applyAlignment="1">
      <alignment horizontal="left" vertical="center" indent="1"/>
    </xf>
    <xf numFmtId="0" fontId="18" fillId="0" borderId="4" xfId="0" applyFont="1" applyFill="1" applyBorder="1" applyAlignment="1">
      <alignment horizontal="left" vertical="center"/>
    </xf>
    <xf numFmtId="0" fontId="18" fillId="0" borderId="0" xfId="0" applyFont="1" applyAlignment="1">
      <alignment horizontal="left" vertical="center" indent="1"/>
    </xf>
    <xf numFmtId="0" fontId="0" fillId="2" borderId="1" xfId="0" applyFill="1" applyBorder="1" applyAlignment="1">
      <alignment vertical="center"/>
    </xf>
    <xf numFmtId="0" fontId="0" fillId="0" borderId="1" xfId="0" applyBorder="1" applyAlignment="1">
      <alignment vertical="center"/>
    </xf>
    <xf numFmtId="0" fontId="0" fillId="12" borderId="1" xfId="0" quotePrefix="1" applyFill="1" applyBorder="1" applyAlignment="1">
      <alignment horizontal="left" vertical="center" indent="1"/>
    </xf>
    <xf numFmtId="0" fontId="0" fillId="12" borderId="1" xfId="0" quotePrefix="1" applyFont="1" applyFill="1" applyBorder="1" applyAlignment="1">
      <alignment horizontal="left" vertical="center" inden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0" fillId="0" borderId="0" xfId="0" applyFill="1" applyAlignment="1">
      <alignment horizontal="center" vertical="center"/>
    </xf>
    <xf numFmtId="0" fontId="0" fillId="7" borderId="0" xfId="0" applyFill="1"/>
    <xf numFmtId="0" fontId="0" fillId="19" borderId="0" xfId="0" applyFill="1"/>
    <xf numFmtId="0" fontId="0" fillId="20" borderId="0" xfId="0" applyFill="1"/>
    <xf numFmtId="0" fontId="0" fillId="23" borderId="0" xfId="0" applyFill="1"/>
    <xf numFmtId="0" fontId="0" fillId="26" borderId="0" xfId="0" applyFill="1"/>
    <xf numFmtId="164"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15" borderId="1" xfId="0" applyFont="1" applyFill="1" applyBorder="1" applyAlignment="1">
      <alignment horizontal="center" vertical="center"/>
    </xf>
    <xf numFmtId="164" fontId="18" fillId="16" borderId="1" xfId="0" applyNumberFormat="1" applyFont="1" applyFill="1" applyBorder="1" applyAlignment="1">
      <alignment horizontal="center" vertical="center"/>
    </xf>
    <xf numFmtId="164" fontId="0" fillId="6" borderId="1" xfId="0" applyNumberFormat="1" applyFill="1" applyBorder="1" applyAlignment="1">
      <alignment horizontal="center" vertical="center"/>
    </xf>
    <xf numFmtId="164" fontId="18" fillId="17" borderId="1" xfId="0" applyNumberFormat="1" applyFont="1" applyFill="1" applyBorder="1" applyAlignment="1">
      <alignment horizontal="center" vertical="center"/>
    </xf>
    <xf numFmtId="164" fontId="18" fillId="3" borderId="1" xfId="0" applyNumberFormat="1" applyFont="1" applyFill="1" applyBorder="1" applyAlignment="1">
      <alignment horizontal="center" vertical="center"/>
    </xf>
    <xf numFmtId="164" fontId="18" fillId="27" borderId="1" xfId="0" applyNumberFormat="1" applyFont="1" applyFill="1" applyBorder="1" applyAlignment="1">
      <alignment horizontal="center" vertical="center"/>
    </xf>
    <xf numFmtId="164" fontId="0" fillId="0" borderId="1" xfId="0" applyNumberFormat="1" applyFill="1" applyBorder="1" applyAlignment="1">
      <alignment horizontal="center" vertical="center"/>
    </xf>
    <xf numFmtId="164" fontId="18" fillId="24"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0" fontId="0" fillId="0" borderId="4" xfId="0" applyBorder="1" applyAlignment="1">
      <alignment horizontal="center" vertical="center"/>
    </xf>
    <xf numFmtId="164" fontId="0" fillId="0" borderId="5"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13" fillId="0" borderId="1" xfId="0" applyFont="1" applyFill="1" applyBorder="1" applyAlignment="1">
      <alignment horizontal="center" vertical="center"/>
    </xf>
    <xf numFmtId="164" fontId="17" fillId="0" borderId="1" xfId="0" applyNumberFormat="1" applyFont="1" applyFill="1" applyBorder="1" applyAlignment="1">
      <alignment horizontal="center" vertical="center"/>
    </xf>
    <xf numFmtId="164" fontId="0" fillId="0" borderId="4" xfId="0" applyNumberFormat="1" applyFill="1" applyBorder="1" applyAlignment="1">
      <alignment horizontal="center" vertical="center"/>
    </xf>
    <xf numFmtId="0" fontId="10" fillId="0" borderId="1" xfId="0" applyFont="1" applyFill="1" applyBorder="1" applyAlignment="1">
      <alignment horizontal="center" vertical="center"/>
    </xf>
    <xf numFmtId="9" fontId="0" fillId="0" borderId="0" xfId="1" applyFont="1" applyFill="1"/>
    <xf numFmtId="9" fontId="0" fillId="0" borderId="0" xfId="0" applyNumberFormat="1" applyFill="1"/>
    <xf numFmtId="9" fontId="6" fillId="0" borderId="0" xfId="2" applyNumberFormat="1" applyFill="1"/>
    <xf numFmtId="0" fontId="0" fillId="0" borderId="2" xfId="0" applyBorder="1" applyAlignment="1">
      <alignment horizontal="left" vertical="center" indent="1"/>
    </xf>
    <xf numFmtId="0" fontId="18" fillId="0" borderId="10" xfId="2" applyFont="1" applyFill="1" applyBorder="1" applyAlignment="1">
      <alignment horizontal="center" vertical="center"/>
    </xf>
    <xf numFmtId="0" fontId="18" fillId="0" borderId="0" xfId="2" applyFont="1" applyFill="1" applyBorder="1" applyAlignment="1">
      <alignment horizontal="center" vertical="center"/>
    </xf>
    <xf numFmtId="9" fontId="18" fillId="0" borderId="11" xfId="2" applyNumberFormat="1" applyFont="1" applyFill="1" applyBorder="1" applyAlignment="1">
      <alignment horizontal="center" vertical="center"/>
    </xf>
    <xf numFmtId="0" fontId="18" fillId="0" borderId="12" xfId="2" applyFont="1" applyFill="1" applyBorder="1" applyAlignment="1">
      <alignment horizontal="center" vertical="center"/>
    </xf>
    <xf numFmtId="0" fontId="18" fillId="0" borderId="13" xfId="2" applyFont="1" applyFill="1" applyBorder="1" applyAlignment="1">
      <alignment horizontal="center" vertical="center"/>
    </xf>
    <xf numFmtId="9" fontId="18" fillId="0" borderId="14" xfId="2" applyNumberFormat="1" applyFont="1" applyFill="1" applyBorder="1" applyAlignment="1">
      <alignment horizontal="center" vertical="center"/>
    </xf>
    <xf numFmtId="0" fontId="0" fillId="0" borderId="0" xfId="0" applyBorder="1" applyAlignment="1">
      <alignment horizontal="left" vertical="center" indent="1"/>
    </xf>
    <xf numFmtId="0" fontId="13" fillId="0" borderId="0" xfId="0" applyFont="1" applyBorder="1" applyAlignment="1">
      <alignment horizontal="left" vertical="center" indent="1"/>
    </xf>
    <xf numFmtId="0" fontId="15" fillId="0" borderId="0" xfId="0" applyFont="1" applyBorder="1" applyAlignment="1">
      <alignment horizontal="left" vertical="center" indent="1"/>
    </xf>
    <xf numFmtId="0" fontId="0" fillId="13" borderId="0" xfId="0" applyFill="1" applyBorder="1" applyAlignment="1">
      <alignment horizontal="left" vertical="center" indent="1"/>
    </xf>
    <xf numFmtId="0" fontId="0" fillId="0" borderId="0" xfId="0" applyFill="1" applyBorder="1" applyAlignment="1">
      <alignment horizontal="left" vertical="center" indent="1"/>
    </xf>
    <xf numFmtId="0" fontId="21" fillId="0" borderId="7" xfId="2" applyFont="1" applyFill="1" applyBorder="1" applyAlignment="1">
      <alignment horizontal="center" vertical="center"/>
    </xf>
    <xf numFmtId="0" fontId="21" fillId="0" borderId="8" xfId="2" applyFont="1" applyFill="1" applyBorder="1" applyAlignment="1">
      <alignment horizontal="center" vertical="center"/>
    </xf>
    <xf numFmtId="0" fontId="21" fillId="0" borderId="9" xfId="2" applyFont="1" applyFill="1" applyBorder="1" applyAlignment="1">
      <alignment horizontal="center" vertical="center"/>
    </xf>
    <xf numFmtId="0" fontId="14" fillId="29" borderId="1" xfId="0" applyFont="1" applyFill="1" applyBorder="1" applyAlignment="1">
      <alignment horizontal="left" vertical="center" indent="1"/>
    </xf>
    <xf numFmtId="0" fontId="15" fillId="31" borderId="1" xfId="0" applyFont="1" applyFill="1" applyBorder="1" applyAlignment="1">
      <alignment horizontal="left" vertical="center" indent="1"/>
    </xf>
    <xf numFmtId="0" fontId="18" fillId="30" borderId="1" xfId="0" applyFont="1" applyFill="1" applyBorder="1" applyAlignment="1">
      <alignment horizontal="left" vertical="center" indent="1"/>
    </xf>
    <xf numFmtId="0" fontId="13" fillId="0" borderId="1" xfId="0" applyFont="1" applyFill="1" applyBorder="1" applyAlignment="1">
      <alignment horizontal="left" vertical="center" indent="1"/>
    </xf>
    <xf numFmtId="0" fontId="13" fillId="0" borderId="0" xfId="0" applyFont="1" applyFill="1" applyAlignment="1">
      <alignment horizontal="left" vertical="center" indent="1"/>
    </xf>
    <xf numFmtId="165" fontId="0" fillId="12" borderId="1" xfId="0" quotePrefix="1" applyNumberFormat="1" applyFill="1" applyBorder="1" applyAlignment="1">
      <alignment horizontal="left" vertical="center" indent="1"/>
    </xf>
    <xf numFmtId="0" fontId="22" fillId="12" borderId="1" xfId="3" quotePrefix="1" applyFill="1" applyBorder="1" applyAlignment="1">
      <alignment horizontal="left" vertical="center" indent="1"/>
    </xf>
    <xf numFmtId="0" fontId="0" fillId="0" borderId="1" xfId="0" applyBorder="1"/>
    <xf numFmtId="0" fontId="0" fillId="0" borderId="1" xfId="0" applyFill="1" applyBorder="1"/>
    <xf numFmtId="0" fontId="19" fillId="13" borderId="1" xfId="0" applyFont="1" applyFill="1" applyBorder="1" applyAlignment="1">
      <alignment horizontal="center" vertical="center"/>
    </xf>
    <xf numFmtId="0" fontId="0" fillId="28" borderId="1" xfId="0" applyFont="1" applyFill="1" applyBorder="1" applyAlignment="1">
      <alignment horizontal="center" vertical="center"/>
    </xf>
    <xf numFmtId="0" fontId="0" fillId="0" borderId="1" xfId="0" applyFont="1" applyBorder="1" applyAlignment="1">
      <alignment horizontal="center" vertical="center"/>
    </xf>
    <xf numFmtId="164" fontId="0" fillId="28" borderId="1"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Fill="1" applyBorder="1" applyAlignment="1">
      <alignment horizontal="left" vertical="center" indent="1"/>
    </xf>
    <xf numFmtId="166" fontId="0" fillId="0" borderId="1" xfId="0" applyNumberFormat="1" applyFont="1" applyBorder="1" applyAlignment="1">
      <alignment horizontal="left" vertical="top"/>
    </xf>
    <xf numFmtId="0" fontId="0" fillId="8" borderId="2" xfId="0" applyFill="1" applyBorder="1" applyAlignment="1"/>
    <xf numFmtId="0" fontId="0" fillId="8" borderId="15" xfId="0" applyFill="1" applyBorder="1" applyAlignment="1"/>
    <xf numFmtId="0" fontId="0" fillId="6" borderId="2" xfId="0" applyFont="1" applyFill="1" applyBorder="1" applyAlignment="1">
      <alignment vertical="center"/>
    </xf>
    <xf numFmtId="0" fontId="0" fillId="6" borderId="15" xfId="0" applyFont="1" applyFill="1" applyBorder="1" applyAlignment="1">
      <alignment vertical="center"/>
    </xf>
    <xf numFmtId="0" fontId="23" fillId="7" borderId="2" xfId="0" applyFont="1" applyFill="1" applyBorder="1" applyAlignment="1">
      <alignment vertical="center"/>
    </xf>
    <xf numFmtId="0" fontId="23" fillId="7" borderId="15" xfId="0" applyFont="1" applyFill="1" applyBorder="1" applyAlignment="1">
      <alignment vertical="center"/>
    </xf>
    <xf numFmtId="0" fontId="0" fillId="0" borderId="1" xfId="0" applyBorder="1" applyAlignment="1">
      <alignment horizontal="left" indent="1"/>
    </xf>
    <xf numFmtId="164"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2" fillId="0" borderId="0" xfId="0" applyFont="1"/>
    <xf numFmtId="0" fontId="2" fillId="0" borderId="0" xfId="0" applyFont="1" applyAlignment="1">
      <alignment vertical="top"/>
    </xf>
    <xf numFmtId="0" fontId="0" fillId="0" borderId="0" xfId="0" applyAlignment="1">
      <alignment vertical="top" wrapText="1"/>
    </xf>
    <xf numFmtId="0" fontId="2" fillId="0" borderId="4" xfId="0" applyFont="1" applyBorder="1" applyAlignment="1">
      <alignment horizontal="left" vertical="center" indent="1"/>
    </xf>
    <xf numFmtId="0" fontId="0" fillId="0" borderId="0" xfId="0" applyBorder="1"/>
    <xf numFmtId="0" fontId="14" fillId="7" borderId="0" xfId="0" applyFont="1" applyFill="1" applyBorder="1" applyAlignment="1">
      <alignment horizontal="left" vertical="center" indent="1"/>
    </xf>
    <xf numFmtId="0" fontId="14" fillId="19" borderId="0" xfId="0" applyFont="1" applyFill="1" applyBorder="1" applyAlignment="1">
      <alignment horizontal="left" vertical="center" indent="1"/>
    </xf>
    <xf numFmtId="0" fontId="14" fillId="20" borderId="0" xfId="0" applyFont="1" applyFill="1" applyBorder="1" applyAlignment="1">
      <alignment horizontal="left" vertical="center" indent="1"/>
    </xf>
    <xf numFmtId="0" fontId="14" fillId="23" borderId="0" xfId="0" applyFont="1" applyFill="1" applyBorder="1" applyAlignment="1">
      <alignment horizontal="left" vertical="center" indent="1"/>
    </xf>
    <xf numFmtId="0" fontId="14" fillId="26" borderId="0" xfId="0" applyFont="1" applyFill="1" applyBorder="1" applyAlignment="1">
      <alignment horizontal="left" vertical="center" indent="1"/>
    </xf>
    <xf numFmtId="0" fontId="0" fillId="30" borderId="1" xfId="0" applyFill="1" applyBorder="1"/>
    <xf numFmtId="0" fontId="0" fillId="31" borderId="0" xfId="0" applyFill="1" applyBorder="1"/>
    <xf numFmtId="0" fontId="0" fillId="31" borderId="16" xfId="0" applyFill="1" applyBorder="1"/>
    <xf numFmtId="0" fontId="0" fillId="30" borderId="1" xfId="0" applyFill="1" applyBorder="1" applyAlignment="1">
      <alignment vertical="center"/>
    </xf>
    <xf numFmtId="0" fontId="0" fillId="0" borderId="0" xfId="0" applyBorder="1" applyAlignment="1">
      <alignment vertical="center"/>
    </xf>
    <xf numFmtId="0" fontId="25" fillId="0" borderId="0" xfId="0" applyFont="1" applyBorder="1"/>
    <xf numFmtId="14" fontId="0" fillId="0" borderId="0" xfId="0" applyNumberFormat="1" applyBorder="1"/>
    <xf numFmtId="164" fontId="0" fillId="0" borderId="6" xfId="0" applyNumberFormat="1" applyBorder="1" applyAlignment="1">
      <alignment horizontal="center" vertical="center"/>
    </xf>
    <xf numFmtId="164" fontId="0" fillId="0" borderId="5" xfId="0" applyNumberFormat="1" applyBorder="1" applyAlignment="1">
      <alignment horizontal="center" vertical="center"/>
    </xf>
    <xf numFmtId="164" fontId="0" fillId="0" borderId="4" xfId="0" applyNumberForma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cellXfs>
  <cellStyles count="4">
    <cellStyle name="Hyperlink" xfId="3" builtinId="8"/>
    <cellStyle name="Ongeldig" xfId="2" builtinId="27"/>
    <cellStyle name="Procent" xfId="1" builtinId="5"/>
    <cellStyle name="Standaard" xfId="0" builtinId="0"/>
  </cellStyles>
  <dxfs count="65">
    <dxf>
      <fill>
        <patternFill patternType="solid">
          <fgColor indexed="64"/>
          <bgColor theme="4" tint="-0.249977111117893"/>
        </patternFill>
      </fill>
    </dxf>
    <dxf>
      <fill>
        <patternFill patternType="solid">
          <fgColor indexed="64"/>
          <bgColor theme="4" tint="-0.249977111117893"/>
        </patternFill>
      </fill>
    </dxf>
    <dxf>
      <fill>
        <patternFill patternType="solid">
          <fgColor indexed="64"/>
          <bgColor theme="6" tint="-0.249977111117893"/>
        </patternFill>
      </fill>
    </dxf>
    <dxf>
      <fill>
        <patternFill patternType="solid">
          <fgColor indexed="64"/>
          <bgColor theme="5"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rgb="FF00B0F0"/>
        </patternFill>
      </fill>
    </dxf>
    <dxf>
      <fill>
        <patternFill patternType="solid">
          <fgColor indexed="64"/>
          <bgColor theme="5" tint="-0.249977111117893"/>
        </patternFill>
      </fill>
    </dxf>
    <dxf>
      <fill>
        <patternFill patternType="solid">
          <fgColor indexed="64"/>
          <bgColor theme="7" tint="-0.249977111117893"/>
        </patternFill>
      </fill>
    </dxf>
    <dxf>
      <fill>
        <patternFill patternType="solid">
          <fgColor indexed="64"/>
          <bgColor theme="7" tint="-0.249977111117893"/>
        </patternFill>
      </fill>
    </dxf>
    <dxf>
      <fill>
        <patternFill patternType="solid">
          <fgColor indexed="64"/>
          <bgColor theme="7" tint="-0.249977111117893"/>
        </patternFill>
      </fill>
    </dxf>
    <dxf>
      <fill>
        <patternFill patternType="solid">
          <fgColor indexed="64"/>
          <bgColor theme="7" tint="-0.249977111117893"/>
        </patternFill>
      </fill>
    </dxf>
    <dxf>
      <fill>
        <patternFill patternType="solid">
          <fgColor indexed="64"/>
          <bgColor theme="7" tint="-0.249977111117893"/>
        </patternFill>
      </fill>
    </dxf>
    <dxf>
      <fill>
        <patternFill patternType="solid">
          <fgColor indexed="64"/>
          <bgColor theme="7" tint="-0.249977111117893"/>
        </patternFill>
      </fill>
    </dxf>
    <dxf>
      <fill>
        <patternFill patternType="solid">
          <fgColor indexed="64"/>
          <bgColor theme="7" tint="-0.249977111117893"/>
        </patternFill>
      </fill>
    </dxf>
    <dxf>
      <fill>
        <patternFill patternType="solid">
          <fgColor indexed="64"/>
          <bgColor theme="7" tint="-0.249977111117893"/>
        </patternFill>
      </fill>
    </dxf>
    <dxf>
      <fill>
        <patternFill patternType="solid">
          <fgColor indexed="64"/>
          <bgColor theme="7" tint="-0.249977111117893"/>
        </patternFill>
      </fill>
    </dxf>
    <dxf>
      <fill>
        <patternFill patternType="solid">
          <fgColor indexed="64"/>
          <bgColor theme="7" tint="-0.249977111117893"/>
        </patternFill>
      </fill>
    </dxf>
    <dxf>
      <fill>
        <patternFill patternType="solid">
          <fgColor indexed="64"/>
          <bgColor theme="4" tint="-0.249977111117893"/>
        </patternFill>
      </fill>
    </dxf>
    <dxf>
      <fill>
        <patternFill patternType="solid">
          <fgColor indexed="64"/>
          <bgColor theme="4" tint="-0.249977111117893"/>
        </patternFill>
      </fill>
    </dxf>
    <dxf>
      <fill>
        <patternFill patternType="solid">
          <fgColor indexed="64"/>
          <bgColor theme="4" tint="-0.249977111117893"/>
        </patternFill>
      </fill>
    </dxf>
    <dxf>
      <fill>
        <patternFill patternType="solid">
          <fgColor indexed="64"/>
          <bgColor theme="4" tint="-0.249977111117893"/>
        </patternFill>
      </fill>
    </dxf>
    <dxf>
      <fill>
        <patternFill patternType="solid">
          <fgColor indexed="64"/>
          <bgColor theme="4" tint="-0.249977111117893"/>
        </patternFill>
      </fill>
    </dxf>
    <dxf>
      <fill>
        <patternFill patternType="solid">
          <fgColor indexed="64"/>
          <bgColor theme="4" tint="-0.249977111117893"/>
        </patternFill>
      </fill>
    </dxf>
    <dxf>
      <fill>
        <patternFill patternType="solid">
          <fgColor indexed="64"/>
          <bgColor theme="4" tint="-0.249977111117893"/>
        </patternFill>
      </fill>
    </dxf>
    <dxf>
      <fill>
        <patternFill patternType="solid">
          <fgColor indexed="64"/>
          <bgColor theme="6" tint="-0.249977111117893"/>
        </patternFill>
      </fill>
    </dxf>
    <dxf>
      <fill>
        <patternFill patternType="solid">
          <fgColor indexed="64"/>
          <bgColor theme="6" tint="-0.249977111117893"/>
        </patternFill>
      </fill>
    </dxf>
    <dxf>
      <fill>
        <patternFill patternType="solid">
          <fgColor indexed="64"/>
          <bgColor theme="6" tint="-0.249977111117893"/>
        </patternFill>
      </fill>
    </dxf>
    <dxf>
      <fill>
        <patternFill patternType="solid">
          <fgColor indexed="64"/>
          <bgColor theme="6" tint="-0.249977111117893"/>
        </patternFill>
      </fill>
    </dxf>
    <dxf>
      <fill>
        <patternFill patternType="solid">
          <fgColor indexed="64"/>
          <bgColor theme="6" tint="-0.249977111117893"/>
        </patternFill>
      </fill>
    </dxf>
    <dxf>
      <fill>
        <patternFill patternType="solid">
          <fgColor indexed="64"/>
          <bgColor theme="6" tint="-0.249977111117893"/>
        </patternFill>
      </fill>
    </dxf>
    <dxf>
      <fill>
        <patternFill patternType="solid">
          <fgColor indexed="64"/>
          <bgColor theme="6" tint="-0.249977111117893"/>
        </patternFill>
      </fill>
    </dxf>
    <dxf>
      <fill>
        <patternFill patternType="solid">
          <fgColor indexed="64"/>
          <bgColor theme="6" tint="-0.249977111117893"/>
        </patternFill>
      </fill>
    </dxf>
    <dxf>
      <fill>
        <patternFill patternType="solid">
          <fgColor indexed="64"/>
          <bgColor theme="6" tint="-0.249977111117893"/>
        </patternFill>
      </fill>
    </dxf>
    <dxf>
      <fill>
        <patternFill patternType="solid">
          <fgColor indexed="64"/>
          <bgColor theme="6" tint="-0.249977111117893"/>
        </patternFill>
      </fill>
    </dxf>
    <dxf>
      <fill>
        <patternFill patternType="solid">
          <fgColor indexed="64"/>
          <bgColor theme="5" tint="-0.249977111117893"/>
        </patternFill>
      </fill>
    </dxf>
    <dxf>
      <fill>
        <patternFill patternType="solid">
          <fgColor indexed="64"/>
          <bgColor theme="5"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ill>
        <patternFill patternType="solid">
          <fgColor indexed="64"/>
          <bgColor theme="8" tint="-0.24997711111789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ill>
        <patternFill>
          <bgColor theme="9"/>
        </patternFill>
      </fill>
    </dxf>
    <dxf>
      <font>
        <color theme="0"/>
      </font>
      <fill>
        <patternFill>
          <bgColor theme="0"/>
        </patternFill>
      </fill>
    </dxf>
    <dxf>
      <font>
        <color theme="0"/>
      </font>
      <fill>
        <patternFill>
          <bgColor theme="0"/>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mob!$J$6</c:f>
              <c:strCache>
                <c:ptCount val="1"/>
                <c:pt idx="0">
                  <c:v>Mobiliteitsprofiel</c:v>
                </c:pt>
              </c:strCache>
            </c:strRef>
          </c:tx>
          <c:dPt>
            <c:idx val="0"/>
            <c:bubble3D val="0"/>
            <c:spPr>
              <a:noFill/>
            </c:spPr>
          </c:dPt>
          <c:dPt>
            <c:idx val="1"/>
            <c:bubble3D val="0"/>
            <c:spPr>
              <a:ln>
                <a:solidFill>
                  <a:sysClr val="windowText" lastClr="000000"/>
                </a:solidFill>
              </a:ln>
            </c:spPr>
          </c:dPt>
          <c:dPt>
            <c:idx val="2"/>
            <c:bubble3D val="0"/>
            <c:spPr>
              <a:noFill/>
            </c:spPr>
          </c:dPt>
          <c:dPt>
            <c:idx val="5"/>
            <c:bubble3D val="0"/>
            <c:spPr>
              <a:noFill/>
            </c:spPr>
          </c:dPt>
          <c:val>
            <c:numRef>
              <c:f>mob!$J$7:$J$12</c:f>
              <c:numCache>
                <c:formatCode>0%</c:formatCode>
                <c:ptCount val="6"/>
                <c:pt idx="0">
                  <c:v>0.55000000000000004</c:v>
                </c:pt>
                <c:pt idx="1">
                  <c:v>0.01</c:v>
                </c:pt>
                <c:pt idx="2">
                  <c:v>0.43999999999999995</c:v>
                </c:pt>
                <c:pt idx="5">
                  <c:v>1</c:v>
                </c:pt>
              </c:numCache>
            </c:numRef>
          </c:val>
        </c:ser>
        <c:ser>
          <c:idx val="2"/>
          <c:order val="1"/>
          <c:tx>
            <c:strRef>
              <c:f>mob!$I$6</c:f>
              <c:strCache>
                <c:ptCount val="1"/>
                <c:pt idx="0">
                  <c:v>onderverdeling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mob!$I$7:$I$12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DATAVERWERKING!$Q$33:$Q$38</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DATAVERWERKING!$Q$47:$Q$52</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DATAVERWERKING!$Q$58:$Q$63</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DATAVERWERKING!$Q$7:$Q$12</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a:scene3d>
      <a:camera prst="orthographicFront"/>
      <a:lightRig rig="threePt" dir="t"/>
    </a:scene3d>
    <a:sp3d>
      <a:bevelT w="6350"/>
    </a:sp3d>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DATAVERWERKING!$Q$7:$Q$12</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DATAVERWERKING!$Q$23:$Q$28</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DATAVERWERKING!$Q$33:$Q$38</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DATAVERWERKING!$Q$47:$Q$52</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DATAVERWERKING!$Q$58:$Q$63</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mob!$K$6</c:f>
              <c:strCache>
                <c:ptCount val="1"/>
                <c:pt idx="0">
                  <c:v>Bereikbaarheidsprofiel</c:v>
                </c:pt>
              </c:strCache>
            </c:strRef>
          </c:tx>
          <c:dPt>
            <c:idx val="0"/>
            <c:bubble3D val="0"/>
            <c:spPr>
              <a:noFill/>
            </c:spPr>
          </c:dPt>
          <c:dPt>
            <c:idx val="1"/>
            <c:bubble3D val="0"/>
            <c:spPr>
              <a:ln>
                <a:solidFill>
                  <a:sysClr val="windowText" lastClr="000000"/>
                </a:solidFill>
              </a:ln>
            </c:spPr>
          </c:dPt>
          <c:dPt>
            <c:idx val="2"/>
            <c:bubble3D val="0"/>
            <c:spPr>
              <a:noFill/>
            </c:spPr>
          </c:dPt>
          <c:dPt>
            <c:idx val="5"/>
            <c:bubble3D val="0"/>
            <c:spPr>
              <a:noFill/>
            </c:spPr>
          </c:dPt>
          <c:val>
            <c:numRef>
              <c:f>mob!$K$7:$K$12</c:f>
              <c:numCache>
                <c:formatCode>0%</c:formatCode>
                <c:ptCount val="6"/>
                <c:pt idx="0">
                  <c:v>0.6</c:v>
                </c:pt>
                <c:pt idx="1">
                  <c:v>0.01</c:v>
                </c:pt>
                <c:pt idx="2">
                  <c:v>0.39</c:v>
                </c:pt>
                <c:pt idx="3">
                  <c:v>0</c:v>
                </c:pt>
                <c:pt idx="4">
                  <c:v>0</c:v>
                </c:pt>
                <c:pt idx="5">
                  <c:v>1</c:v>
                </c:pt>
              </c:numCache>
            </c:numRef>
          </c:val>
        </c:ser>
        <c:ser>
          <c:idx val="2"/>
          <c:order val="1"/>
          <c:tx>
            <c:strRef>
              <c:f>mob!$I$6</c:f>
              <c:strCache>
                <c:ptCount val="1"/>
                <c:pt idx="0">
                  <c:v>onderverdeling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mob!$I$7:$I$12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DATAVERWERKING!$Q$23:$Q$28</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DATAVERWERKING!$Q$33:$Q$38</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DATAVERWERKING!$Q$47:$Q$52</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DATAVERWERKING!$Q$58:$Q$63</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DATAVERWERKING!$Q$7:$Q$12</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DATAVERWERKING!$Q$7:$Q$12</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9255489405288"/>
          <c:y val="5.4106263728171101E-2"/>
          <c:w val="0.79593521541514622"/>
          <c:h val="0.94589373627182893"/>
        </c:manualLayout>
      </c:layout>
      <c:doughnutChart>
        <c:varyColors val="1"/>
        <c:ser>
          <c:idx val="1"/>
          <c:order val="0"/>
          <c:tx>
            <c:strRef>
              <c:f>DATAVERWERKING!$Q$6</c:f>
              <c:strCache>
                <c:ptCount val="1"/>
                <c:pt idx="0">
                  <c:v>score</c:v>
                </c:pt>
              </c:strCache>
            </c:strRef>
          </c:tx>
          <c:dPt>
            <c:idx val="0"/>
            <c:bubble3D val="0"/>
            <c:spPr>
              <a:noFill/>
            </c:spPr>
          </c:dPt>
          <c:dPt>
            <c:idx val="1"/>
            <c:bubble3D val="0"/>
            <c:spPr>
              <a:solidFill>
                <a:schemeClr val="tx1"/>
              </a:solidFill>
              <a:ln>
                <a:solidFill>
                  <a:sysClr val="windowText" lastClr="000000"/>
                </a:solidFill>
              </a:ln>
            </c:spPr>
          </c:dPt>
          <c:dPt>
            <c:idx val="2"/>
            <c:bubble3D val="0"/>
            <c:spPr>
              <a:noFill/>
            </c:spPr>
          </c:dPt>
          <c:dPt>
            <c:idx val="5"/>
            <c:bubble3D val="0"/>
            <c:spPr>
              <a:noFill/>
            </c:spPr>
          </c:dPt>
          <c:val>
            <c:numRef>
              <c:f>DATAVERWERKING!$Q$23:$Q$28</c:f>
              <c:numCache>
                <c:formatCode>0%</c:formatCode>
                <c:ptCount val="6"/>
                <c:pt idx="0">
                  <c:v>0</c:v>
                </c:pt>
                <c:pt idx="1">
                  <c:v>0.01</c:v>
                </c:pt>
                <c:pt idx="2">
                  <c:v>0.99</c:v>
                </c:pt>
                <c:pt idx="3">
                  <c:v>0</c:v>
                </c:pt>
                <c:pt idx="4">
                  <c:v>0</c:v>
                </c:pt>
                <c:pt idx="5">
                  <c:v>1</c:v>
                </c:pt>
              </c:numCache>
            </c:numRef>
          </c:val>
        </c:ser>
        <c:ser>
          <c:idx val="2"/>
          <c:order val="1"/>
          <c:tx>
            <c:strRef>
              <c:f>DATAVERWERKING!$P$6</c:f>
              <c:strCache>
                <c:ptCount val="1"/>
                <c:pt idx="0">
                  <c:v>verdeling</c:v>
                </c:pt>
              </c:strCache>
            </c:strRef>
          </c:tx>
          <c:dPt>
            <c:idx val="0"/>
            <c:bubble3D val="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rgbClr val="FF0000"/>
              </a:solidFill>
            </c:spPr>
          </c:dPt>
          <c:dPt>
            <c:idx val="5"/>
            <c:bubble3D val="0"/>
            <c:spPr>
              <a:noFill/>
            </c:spPr>
          </c:dPt>
          <c:val>
            <c:numRef>
              <c:f>DATAVERWERKING!$P$7:$P$12</c:f>
              <c:numCache>
                <c:formatCode>General</c:formatCode>
                <c:ptCount val="6"/>
                <c:pt idx="0">
                  <c:v>20</c:v>
                </c:pt>
                <c:pt idx="1">
                  <c:v>20</c:v>
                </c:pt>
                <c:pt idx="2">
                  <c:v>20</c:v>
                </c:pt>
                <c:pt idx="3">
                  <c:v>20</c:v>
                </c:pt>
                <c:pt idx="4">
                  <c:v>20</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gap"/>
    <c:showDLblsOverMax val="0"/>
  </c:chart>
  <c:spPr>
    <a:no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C$6" fmlaRange="$D$6:$D$9" noThreeD="1" sel="2" val="0"/>
</file>

<file path=xl/ctrlProps/ctrlProp10.xml><?xml version="1.0" encoding="utf-8"?>
<formControlPr xmlns="http://schemas.microsoft.com/office/spreadsheetml/2009/9/main" objectType="Drop" dropStyle="combo" dx="16" fmlaLink="#REF!" fmlaRange="#REF!" noThreeD="1" sel="0" val="0"/>
</file>

<file path=xl/ctrlProps/ctrlProp11.xml><?xml version="1.0" encoding="utf-8"?>
<formControlPr xmlns="http://schemas.microsoft.com/office/spreadsheetml/2009/9/main" objectType="Drop" dropStyle="combo" dx="16" fmlaLink="#REF!" fmlaRange="#REF!" noThreeD="1" sel="0" val="0"/>
</file>

<file path=xl/ctrlProps/ctrlProp12.xml><?xml version="1.0" encoding="utf-8"?>
<formControlPr xmlns="http://schemas.microsoft.com/office/spreadsheetml/2009/9/main" objectType="Drop" dropStyle="combo" dx="16" fmlaLink="$C$36" fmlaRange="$D$36:$D$37" noThreeD="1" val="0"/>
</file>

<file path=xl/ctrlProps/ctrlProp13.xml><?xml version="1.0" encoding="utf-8"?>
<formControlPr xmlns="http://schemas.microsoft.com/office/spreadsheetml/2009/9/main" objectType="Drop" dropStyle="combo" dx="16" fmlaLink="$C$39" fmlaRange="$D$39:$D$42" noThreeD="1" sel="4" val="0"/>
</file>

<file path=xl/ctrlProps/ctrlProp14.xml><?xml version="1.0" encoding="utf-8"?>
<formControlPr xmlns="http://schemas.microsoft.com/office/spreadsheetml/2009/9/main" objectType="Drop" dropStyle="combo" dx="16" fmlaLink="$C$46" fmlaRange="$D$46:$D$49" noThreeD="1" sel="3" val="0"/>
</file>

<file path=xl/ctrlProps/ctrlProp15.xml><?xml version="1.0" encoding="utf-8"?>
<formControlPr xmlns="http://schemas.microsoft.com/office/spreadsheetml/2009/9/main" objectType="Drop" dropStyle="combo" dx="16" fmlaLink="$C$51" fmlaRange="$D$51:$D$52" noThreeD="1" sel="2" val="0"/>
</file>

<file path=xl/ctrlProps/ctrlProp16.xml><?xml version="1.0" encoding="utf-8"?>
<formControlPr xmlns="http://schemas.microsoft.com/office/spreadsheetml/2009/9/main" objectType="Drop" dropStyle="combo" dx="16" fmlaLink="$C$54" fmlaRange="$D$54:$D$56" noThreeD="1" sel="3" val="0"/>
</file>

<file path=xl/ctrlProps/ctrlProp17.xml><?xml version="1.0" encoding="utf-8"?>
<formControlPr xmlns="http://schemas.microsoft.com/office/spreadsheetml/2009/9/main" objectType="Drop" dropStyle="combo" dx="16" fmlaLink="$C$58" fmlaRange="$D$58:$D$61" noThreeD="1" sel="4" val="0"/>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Style="combo" dx="16" fmlaLink="$C$11" fmlaRange="$D$11:$D$14" noThreeD="1" sel="2" val="0"/>
</file>

<file path=xl/ctrlProps/ctrlProp3.xml><?xml version="1.0" encoding="utf-8"?>
<formControlPr xmlns="http://schemas.microsoft.com/office/spreadsheetml/2009/9/main" objectType="Drop" dropStyle="combo" dx="16" fmlaLink="$C$16" fmlaRange="$D$16:$D$19" noThreeD="1" sel="3" val="0"/>
</file>

<file path=xl/ctrlProps/ctrlProp4.xml><?xml version="1.0" encoding="utf-8"?>
<formControlPr xmlns="http://schemas.microsoft.com/office/spreadsheetml/2009/9/main" objectType="Drop" dropStyle="combo" dx="16" fmlaLink="$C$21" fmlaRange="$D$21:$D$24" noThreeD="1" sel="4" val="0"/>
</file>

<file path=xl/ctrlProps/ctrlProp5.xml><?xml version="1.0" encoding="utf-8"?>
<formControlPr xmlns="http://schemas.microsoft.com/office/spreadsheetml/2009/9/main" objectType="Drop" dropStyle="combo" dx="16" fmlaLink="$C$26" fmlaRange="$D$26:$D$27" noThreeD="1" sel="2" val="0"/>
</file>

<file path=xl/ctrlProps/ctrlProp6.xml><?xml version="1.0" encoding="utf-8"?>
<formControlPr xmlns="http://schemas.microsoft.com/office/spreadsheetml/2009/9/main" objectType="Drop" dropStyle="combo" dx="16" fmlaLink="$C$29" fmlaRange="$D$29:$D$34" noThreeD="1" sel="4"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ctrlProps/ctrlProp9.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hyperlink" Target="#INPUT!A1"/><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chart" Target="../charts/chart5.xml"/><Relationship Id="rId7" Type="http://schemas.openxmlformats.org/officeDocument/2006/relationships/image" Target="../media/image2.jpe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1.jpeg"/><Relationship Id="rId5" Type="http://schemas.openxmlformats.org/officeDocument/2006/relationships/chart" Target="../charts/chart7.xml"/><Relationship Id="rId10" Type="http://schemas.openxmlformats.org/officeDocument/2006/relationships/hyperlink" Target="#RESULTAAT!A1"/><Relationship Id="rId4" Type="http://schemas.openxmlformats.org/officeDocument/2006/relationships/chart" Target="../charts/chart6.xml"/><Relationship Id="rId9"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chart" Target="../charts/chart15.xml"/><Relationship Id="rId7" Type="http://schemas.openxmlformats.org/officeDocument/2006/relationships/image" Target="../media/image2.jpeg"/><Relationship Id="rId2" Type="http://schemas.openxmlformats.org/officeDocument/2006/relationships/chart" Target="../charts/chart14.xml"/><Relationship Id="rId1" Type="http://schemas.openxmlformats.org/officeDocument/2006/relationships/image" Target="../media/image1.jpeg"/><Relationship Id="rId6" Type="http://schemas.openxmlformats.org/officeDocument/2006/relationships/chart" Target="../charts/chart18.xml"/><Relationship Id="rId5" Type="http://schemas.openxmlformats.org/officeDocument/2006/relationships/chart" Target="../charts/chart17.xml"/><Relationship Id="rId10" Type="http://schemas.openxmlformats.org/officeDocument/2006/relationships/hyperlink" Target="#INPUT!A1"/><Relationship Id="rId4" Type="http://schemas.openxmlformats.org/officeDocument/2006/relationships/chart" Target="../charts/chart16.xml"/><Relationship Id="rId9"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104775</xdr:rowOff>
        </xdr:from>
        <xdr:to>
          <xdr:col>1</xdr:col>
          <xdr:colOff>3752850</xdr:colOff>
          <xdr:row>6</xdr:row>
          <xdr:rowOff>95250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180975</xdr:rowOff>
        </xdr:from>
        <xdr:to>
          <xdr:col>1</xdr:col>
          <xdr:colOff>3743325</xdr:colOff>
          <xdr:row>10</xdr:row>
          <xdr:rowOff>171450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1</xdr:col>
          <xdr:colOff>3743325</xdr:colOff>
          <xdr:row>15</xdr:row>
          <xdr:rowOff>180975</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1</xdr:col>
          <xdr:colOff>3743325</xdr:colOff>
          <xdr:row>20</xdr:row>
          <xdr:rowOff>180975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3743325</xdr:colOff>
          <xdr:row>25</xdr:row>
          <xdr:rowOff>180975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180975</xdr:rowOff>
        </xdr:from>
        <xdr:to>
          <xdr:col>1</xdr:col>
          <xdr:colOff>3743325</xdr:colOff>
          <xdr:row>28</xdr:row>
          <xdr:rowOff>171450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xdr:col>
          <xdr:colOff>3743325</xdr:colOff>
          <xdr:row>35</xdr:row>
          <xdr:rowOff>180975</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xdr:col>
          <xdr:colOff>3743325</xdr:colOff>
          <xdr:row>35</xdr:row>
          <xdr:rowOff>180975</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xdr:col>
          <xdr:colOff>3743325</xdr:colOff>
          <xdr:row>35</xdr:row>
          <xdr:rowOff>180975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xdr:col>
          <xdr:colOff>3743325</xdr:colOff>
          <xdr:row>35</xdr:row>
          <xdr:rowOff>180975</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xdr:col>
          <xdr:colOff>3743325</xdr:colOff>
          <xdr:row>35</xdr:row>
          <xdr:rowOff>180975</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xdr:col>
          <xdr:colOff>3743325</xdr:colOff>
          <xdr:row>35</xdr:row>
          <xdr:rowOff>180975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1</xdr:col>
          <xdr:colOff>3743325</xdr:colOff>
          <xdr:row>38</xdr:row>
          <xdr:rowOff>180975</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634091</xdr:colOff>
      <xdr:row>14</xdr:row>
      <xdr:rowOff>125185</xdr:rowOff>
    </xdr:from>
    <xdr:to>
      <xdr:col>10</xdr:col>
      <xdr:colOff>612320</xdr:colOff>
      <xdr:row>46</xdr:row>
      <xdr:rowOff>95250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45</xdr:row>
          <xdr:rowOff>19050</xdr:rowOff>
        </xdr:from>
        <xdr:to>
          <xdr:col>1</xdr:col>
          <xdr:colOff>3743325</xdr:colOff>
          <xdr:row>46</xdr:row>
          <xdr:rowOff>9525</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9525</xdr:rowOff>
        </xdr:from>
        <xdr:to>
          <xdr:col>1</xdr:col>
          <xdr:colOff>3743325</xdr:colOff>
          <xdr:row>51</xdr:row>
          <xdr:rowOff>0</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1</xdr:col>
          <xdr:colOff>3743325</xdr:colOff>
          <xdr:row>53</xdr:row>
          <xdr:rowOff>180975</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19050</xdr:rowOff>
        </xdr:from>
        <xdr:to>
          <xdr:col>1</xdr:col>
          <xdr:colOff>3743325</xdr:colOff>
          <xdr:row>58</xdr:row>
          <xdr:rowOff>9525</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3733800</xdr:colOff>
      <xdr:row>44</xdr:row>
      <xdr:rowOff>0</xdr:rowOff>
    </xdr:from>
    <xdr:to>
      <xdr:col>0</xdr:col>
      <xdr:colOff>5181600</xdr:colOff>
      <xdr:row>52</xdr:row>
      <xdr:rowOff>147639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0.01316</cdr:x>
      <cdr:y>0.41721</cdr:y>
    </cdr:from>
    <cdr:to>
      <cdr:x>0.11072</cdr:x>
      <cdr:y>0.55368</cdr:y>
    </cdr:to>
    <cdr:sp macro="" textlink="">
      <cdr:nvSpPr>
        <cdr:cNvPr id="2" name="TextBox 1"/>
        <cdr:cNvSpPr txBox="1"/>
      </cdr:nvSpPr>
      <cdr:spPr>
        <a:xfrm xmlns:a="http://schemas.openxmlformats.org/drawingml/2006/main">
          <a:off x="19050" y="697421"/>
          <a:ext cx="141247" cy="2281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EC65B1F-8C76-48EB-A3B7-714122FA0A83}" type="TxLink">
            <a:rPr lang="en-US" sz="1100" b="0" i="0" u="none" strike="noStrike">
              <a:solidFill>
                <a:srgbClr val="000000"/>
              </a:solidFill>
              <a:latin typeface="Calibri"/>
            </a:rPr>
            <a:pPr/>
            <a:t>0</a:t>
          </a:fld>
          <a:endParaRPr lang="nl-BE" sz="1100"/>
        </a:p>
      </cdr:txBody>
    </cdr:sp>
  </cdr:relSizeAnchor>
  <cdr:relSizeAnchor xmlns:cdr="http://schemas.openxmlformats.org/drawingml/2006/chartDrawing">
    <cdr:from>
      <cdr:x>0.86955</cdr:x>
      <cdr:y>0.40879</cdr:y>
    </cdr:from>
    <cdr:to>
      <cdr:x>0.96711</cdr:x>
      <cdr:y>0.54526</cdr:y>
    </cdr:to>
    <cdr:sp macro="" textlink="">
      <cdr:nvSpPr>
        <cdr:cNvPr id="3" name="TextBox 2"/>
        <cdr:cNvSpPr txBox="1"/>
      </cdr:nvSpPr>
      <cdr:spPr>
        <a:xfrm xmlns:a="http://schemas.openxmlformats.org/drawingml/2006/main">
          <a:off x="1258928" y="683343"/>
          <a:ext cx="141247" cy="2281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D4712BA-CB88-442C-B7FB-979DEB5CAC87}" type="TxLink">
            <a:rPr lang="en-US" sz="1100" b="0" i="0" u="none" strike="noStrike">
              <a:solidFill>
                <a:srgbClr val="000000"/>
              </a:solidFill>
              <a:latin typeface="Calibri"/>
            </a:rPr>
            <a:pPr/>
            <a:t>5</a:t>
          </a:fld>
          <a:endParaRPr lang="nl-BE" sz="1100"/>
        </a:p>
      </cdr:txBody>
    </cdr:sp>
  </cdr:relSizeAnchor>
  <cdr:relSizeAnchor xmlns:cdr="http://schemas.openxmlformats.org/drawingml/2006/chartDrawing">
    <cdr:from>
      <cdr:x>0.61293</cdr:x>
      <cdr:y>0.08831</cdr:y>
    </cdr:from>
    <cdr:to>
      <cdr:x>0.71049</cdr:x>
      <cdr:y>0.22478</cdr:y>
    </cdr:to>
    <cdr:sp macro="" textlink="">
      <cdr:nvSpPr>
        <cdr:cNvPr id="4" name="TextBox 3"/>
        <cdr:cNvSpPr txBox="1"/>
      </cdr:nvSpPr>
      <cdr:spPr>
        <a:xfrm xmlns:a="http://schemas.openxmlformats.org/drawingml/2006/main">
          <a:off x="887402" y="147619"/>
          <a:ext cx="141247" cy="2281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8038E6-9411-4074-B706-1D0DA33590EF}" type="TxLink">
            <a:rPr lang="en-US" sz="1100" b="0" i="0" u="none" strike="noStrike">
              <a:solidFill>
                <a:srgbClr val="000000"/>
              </a:solidFill>
              <a:latin typeface="Calibri"/>
            </a:rPr>
            <a:pPr/>
            <a:t>3</a:t>
          </a:fld>
          <a:endParaRPr lang="nl-BE" sz="1100"/>
        </a:p>
      </cdr:txBody>
    </cdr:sp>
  </cdr:relSizeAnchor>
  <cdr:relSizeAnchor xmlns:cdr="http://schemas.openxmlformats.org/drawingml/2006/chartDrawing">
    <cdr:from>
      <cdr:x>0.31707</cdr:x>
      <cdr:y>0.06948</cdr:y>
    </cdr:from>
    <cdr:to>
      <cdr:x>0.41463</cdr:x>
      <cdr:y>0.20596</cdr:y>
    </cdr:to>
    <cdr:sp macro="" textlink="">
      <cdr:nvSpPr>
        <cdr:cNvPr id="5" name="TextBox 4"/>
        <cdr:cNvSpPr txBox="1"/>
      </cdr:nvSpPr>
      <cdr:spPr>
        <a:xfrm xmlns:a="http://schemas.openxmlformats.org/drawingml/2006/main">
          <a:off x="459054" y="116142"/>
          <a:ext cx="141247" cy="2281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DF5F5C7-77CF-4A07-8AE9-D0884122E351}" type="TxLink">
            <a:rPr lang="en-US" sz="1100" b="0" i="0" u="none" strike="noStrike">
              <a:solidFill>
                <a:srgbClr val="000000"/>
              </a:solidFill>
              <a:latin typeface="Calibri"/>
            </a:rPr>
            <a:pPr/>
            <a:t>2</a:t>
          </a:fld>
          <a:endParaRPr lang="nl-BE" sz="1100"/>
        </a:p>
      </cdr:txBody>
    </cdr:sp>
  </cdr:relSizeAnchor>
  <cdr:relSizeAnchor xmlns:cdr="http://schemas.openxmlformats.org/drawingml/2006/chartDrawing">
    <cdr:from>
      <cdr:x>0.09268</cdr:x>
      <cdr:y>0.21437</cdr:y>
    </cdr:from>
    <cdr:to>
      <cdr:x>0.19024</cdr:x>
      <cdr:y>0.35084</cdr:y>
    </cdr:to>
    <cdr:sp macro="" textlink="">
      <cdr:nvSpPr>
        <cdr:cNvPr id="6" name="TextBox 5"/>
        <cdr:cNvSpPr txBox="1"/>
      </cdr:nvSpPr>
      <cdr:spPr>
        <a:xfrm xmlns:a="http://schemas.openxmlformats.org/drawingml/2006/main">
          <a:off x="134182" y="358349"/>
          <a:ext cx="141247" cy="2281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3F0CCF-D144-481F-9B40-A9BB70C67C3B}" type="TxLink">
            <a:rPr lang="en-US" sz="1100" b="0" i="0" u="none" strike="noStrike">
              <a:solidFill>
                <a:srgbClr val="000000"/>
              </a:solidFill>
              <a:latin typeface="Calibri"/>
            </a:rPr>
            <a:pPr/>
            <a:t>1</a:t>
          </a:fld>
          <a:endParaRPr lang="nl-BE" sz="1100"/>
        </a:p>
      </cdr:txBody>
    </cdr:sp>
  </cdr:relSizeAnchor>
  <cdr:relSizeAnchor xmlns:cdr="http://schemas.openxmlformats.org/drawingml/2006/chartDrawing">
    <cdr:from>
      <cdr:x>0.82416</cdr:x>
      <cdr:y>0.22577</cdr:y>
    </cdr:from>
    <cdr:to>
      <cdr:x>0.92172</cdr:x>
      <cdr:y>0.36224</cdr:y>
    </cdr:to>
    <cdr:sp macro="" textlink="">
      <cdr:nvSpPr>
        <cdr:cNvPr id="7" name="TextBox 6"/>
        <cdr:cNvSpPr txBox="1"/>
      </cdr:nvSpPr>
      <cdr:spPr>
        <a:xfrm xmlns:a="http://schemas.openxmlformats.org/drawingml/2006/main">
          <a:off x="1193223" y="377399"/>
          <a:ext cx="141248" cy="2281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4E7C7BC-6471-412C-9AA6-395C7BEBC098}" type="TxLink">
            <a:rPr lang="en-US" sz="1100" b="0" i="0" u="none" strike="noStrike">
              <a:solidFill>
                <a:srgbClr val="000000"/>
              </a:solidFill>
              <a:latin typeface="Calibri"/>
            </a:rPr>
            <a:pPr/>
            <a:t>4</a:t>
          </a:fld>
          <a:endParaRPr lang="nl-BE" sz="1100"/>
        </a:p>
      </cdr:txBody>
    </cdr:sp>
  </cdr:relSizeAnchor>
</c:userShapes>
</file>

<file path=xl/drawings/drawing3.xml><?xml version="1.0" encoding="utf-8"?>
<c:userShapes xmlns:c="http://schemas.openxmlformats.org/drawingml/2006/chart">
  <cdr:relSizeAnchor xmlns:cdr="http://schemas.openxmlformats.org/drawingml/2006/chartDrawing">
    <cdr:from>
      <cdr:x>0.01316</cdr:x>
      <cdr:y>0.41721</cdr:y>
    </cdr:from>
    <cdr:to>
      <cdr:x>0.11072</cdr:x>
      <cdr:y>0.55368</cdr:y>
    </cdr:to>
    <cdr:sp macro="" textlink="">
      <cdr:nvSpPr>
        <cdr:cNvPr id="2" name="TextBox 1"/>
        <cdr:cNvSpPr txBox="1"/>
      </cdr:nvSpPr>
      <cdr:spPr>
        <a:xfrm xmlns:a="http://schemas.openxmlformats.org/drawingml/2006/main">
          <a:off x="19050" y="697421"/>
          <a:ext cx="141247" cy="2281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EC65B1F-8C76-48EB-A3B7-714122FA0A83}" type="TxLink">
            <a:rPr lang="en-US" sz="1100" b="0" i="0" u="none" strike="noStrike">
              <a:solidFill>
                <a:srgbClr val="000000"/>
              </a:solidFill>
              <a:latin typeface="Calibri"/>
            </a:rPr>
            <a:pPr/>
            <a:t>0</a:t>
          </a:fld>
          <a:endParaRPr lang="nl-BE" sz="1100"/>
        </a:p>
      </cdr:txBody>
    </cdr:sp>
  </cdr:relSizeAnchor>
  <cdr:relSizeAnchor xmlns:cdr="http://schemas.openxmlformats.org/drawingml/2006/chartDrawing">
    <cdr:from>
      <cdr:x>0.86955</cdr:x>
      <cdr:y>0.40879</cdr:y>
    </cdr:from>
    <cdr:to>
      <cdr:x>0.96711</cdr:x>
      <cdr:y>0.54526</cdr:y>
    </cdr:to>
    <cdr:sp macro="" textlink="">
      <cdr:nvSpPr>
        <cdr:cNvPr id="3" name="TextBox 2"/>
        <cdr:cNvSpPr txBox="1"/>
      </cdr:nvSpPr>
      <cdr:spPr>
        <a:xfrm xmlns:a="http://schemas.openxmlformats.org/drawingml/2006/main">
          <a:off x="1258928" y="683343"/>
          <a:ext cx="141247" cy="2281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D4712BA-CB88-442C-B7FB-979DEB5CAC87}" type="TxLink">
            <a:rPr lang="en-US" sz="1100" b="0" i="0" u="none" strike="noStrike">
              <a:solidFill>
                <a:srgbClr val="000000"/>
              </a:solidFill>
              <a:latin typeface="Calibri"/>
            </a:rPr>
            <a:pPr/>
            <a:t>5</a:t>
          </a:fld>
          <a:endParaRPr lang="nl-BE" sz="1100"/>
        </a:p>
      </cdr:txBody>
    </cdr:sp>
  </cdr:relSizeAnchor>
  <cdr:relSizeAnchor xmlns:cdr="http://schemas.openxmlformats.org/drawingml/2006/chartDrawing">
    <cdr:from>
      <cdr:x>0.61293</cdr:x>
      <cdr:y>0.08831</cdr:y>
    </cdr:from>
    <cdr:to>
      <cdr:x>0.71049</cdr:x>
      <cdr:y>0.22478</cdr:y>
    </cdr:to>
    <cdr:sp macro="" textlink="">
      <cdr:nvSpPr>
        <cdr:cNvPr id="4" name="TextBox 3"/>
        <cdr:cNvSpPr txBox="1"/>
      </cdr:nvSpPr>
      <cdr:spPr>
        <a:xfrm xmlns:a="http://schemas.openxmlformats.org/drawingml/2006/main">
          <a:off x="887402" y="147619"/>
          <a:ext cx="141247" cy="2281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8038E6-9411-4074-B706-1D0DA33590EF}" type="TxLink">
            <a:rPr lang="en-US" sz="1100" b="0" i="0" u="none" strike="noStrike">
              <a:solidFill>
                <a:srgbClr val="000000"/>
              </a:solidFill>
              <a:latin typeface="Calibri"/>
            </a:rPr>
            <a:pPr/>
            <a:t>3</a:t>
          </a:fld>
          <a:endParaRPr lang="nl-BE" sz="1100"/>
        </a:p>
      </cdr:txBody>
    </cdr:sp>
  </cdr:relSizeAnchor>
  <cdr:relSizeAnchor xmlns:cdr="http://schemas.openxmlformats.org/drawingml/2006/chartDrawing">
    <cdr:from>
      <cdr:x>0.31707</cdr:x>
      <cdr:y>0.06948</cdr:y>
    </cdr:from>
    <cdr:to>
      <cdr:x>0.41463</cdr:x>
      <cdr:y>0.20596</cdr:y>
    </cdr:to>
    <cdr:sp macro="" textlink="">
      <cdr:nvSpPr>
        <cdr:cNvPr id="5" name="TextBox 4"/>
        <cdr:cNvSpPr txBox="1"/>
      </cdr:nvSpPr>
      <cdr:spPr>
        <a:xfrm xmlns:a="http://schemas.openxmlformats.org/drawingml/2006/main">
          <a:off x="459054" y="116142"/>
          <a:ext cx="141247" cy="2281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DF5F5C7-77CF-4A07-8AE9-D0884122E351}" type="TxLink">
            <a:rPr lang="en-US" sz="1100" b="0" i="0" u="none" strike="noStrike">
              <a:solidFill>
                <a:srgbClr val="000000"/>
              </a:solidFill>
              <a:latin typeface="Calibri"/>
            </a:rPr>
            <a:pPr/>
            <a:t>2</a:t>
          </a:fld>
          <a:endParaRPr lang="nl-BE" sz="1100"/>
        </a:p>
      </cdr:txBody>
    </cdr:sp>
  </cdr:relSizeAnchor>
  <cdr:relSizeAnchor xmlns:cdr="http://schemas.openxmlformats.org/drawingml/2006/chartDrawing">
    <cdr:from>
      <cdr:x>0.09268</cdr:x>
      <cdr:y>0.21437</cdr:y>
    </cdr:from>
    <cdr:to>
      <cdr:x>0.19024</cdr:x>
      <cdr:y>0.35084</cdr:y>
    </cdr:to>
    <cdr:sp macro="" textlink="">
      <cdr:nvSpPr>
        <cdr:cNvPr id="6" name="TextBox 5"/>
        <cdr:cNvSpPr txBox="1"/>
      </cdr:nvSpPr>
      <cdr:spPr>
        <a:xfrm xmlns:a="http://schemas.openxmlformats.org/drawingml/2006/main">
          <a:off x="134182" y="358349"/>
          <a:ext cx="141247" cy="2281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3F0CCF-D144-481F-9B40-A9BB70C67C3B}" type="TxLink">
            <a:rPr lang="en-US" sz="1100" b="0" i="0" u="none" strike="noStrike">
              <a:solidFill>
                <a:srgbClr val="000000"/>
              </a:solidFill>
              <a:latin typeface="Calibri"/>
            </a:rPr>
            <a:pPr/>
            <a:t>1</a:t>
          </a:fld>
          <a:endParaRPr lang="nl-BE" sz="1100"/>
        </a:p>
      </cdr:txBody>
    </cdr:sp>
  </cdr:relSizeAnchor>
  <cdr:relSizeAnchor xmlns:cdr="http://schemas.openxmlformats.org/drawingml/2006/chartDrawing">
    <cdr:from>
      <cdr:x>0.82416</cdr:x>
      <cdr:y>0.22577</cdr:y>
    </cdr:from>
    <cdr:to>
      <cdr:x>0.92172</cdr:x>
      <cdr:y>0.36224</cdr:y>
    </cdr:to>
    <cdr:sp macro="" textlink="">
      <cdr:nvSpPr>
        <cdr:cNvPr id="7" name="TextBox 6"/>
        <cdr:cNvSpPr txBox="1"/>
      </cdr:nvSpPr>
      <cdr:spPr>
        <a:xfrm xmlns:a="http://schemas.openxmlformats.org/drawingml/2006/main">
          <a:off x="1193223" y="377399"/>
          <a:ext cx="141248" cy="2281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4E7C7BC-6471-412C-9AA6-395C7BEBC098}" type="TxLink">
            <a:rPr lang="en-US" sz="1100" b="0" i="0" u="none" strike="noStrike">
              <a:solidFill>
                <a:srgbClr val="000000"/>
              </a:solidFill>
              <a:latin typeface="Calibri"/>
            </a:rPr>
            <a:pPr/>
            <a:t>4</a:t>
          </a:fld>
          <a:endParaRPr lang="nl-BE"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700</xdr:colOff>
      <xdr:row>19</xdr:row>
      <xdr:rowOff>103842</xdr:rowOff>
    </xdr:to>
    <xdr:pic>
      <xdr:nvPicPr>
        <xdr:cNvPr id="16" name="irc_mi" descr="http://www.leiedal.be/sites/leiedal/files/styles/carrousel-banner/public/media/torkonjestraat_2.jpg?itok=0dtXlp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121638" cy="3723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400050</xdr:colOff>
      <xdr:row>2</xdr:row>
      <xdr:rowOff>76201</xdr:rowOff>
    </xdr:from>
    <xdr:to>
      <xdr:col>11</xdr:col>
      <xdr:colOff>171450</xdr:colOff>
      <xdr:row>6</xdr:row>
      <xdr:rowOff>114301</xdr:rowOff>
    </xdr:to>
    <xdr:sp macro="" textlink="">
      <xdr:nvSpPr>
        <xdr:cNvPr id="6" name="TextBox 5"/>
        <xdr:cNvSpPr txBox="1"/>
      </xdr:nvSpPr>
      <xdr:spPr>
        <a:xfrm>
          <a:off x="1009650" y="457201"/>
          <a:ext cx="586740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4400" b="1">
              <a:solidFill>
                <a:schemeClr val="bg1"/>
              </a:solidFill>
            </a:rPr>
            <a:t>Afwegingsinstrument</a:t>
          </a:r>
        </a:p>
      </xdr:txBody>
    </xdr:sp>
    <xdr:clientData/>
  </xdr:twoCellAnchor>
  <xdr:twoCellAnchor>
    <xdr:from>
      <xdr:col>3</xdr:col>
      <xdr:colOff>0</xdr:colOff>
      <xdr:row>5</xdr:row>
      <xdr:rowOff>152401</xdr:rowOff>
    </xdr:from>
    <xdr:to>
      <xdr:col>8</xdr:col>
      <xdr:colOff>139388</xdr:colOff>
      <xdr:row>10</xdr:row>
      <xdr:rowOff>1</xdr:rowOff>
    </xdr:to>
    <xdr:sp macro="" textlink="">
      <xdr:nvSpPr>
        <xdr:cNvPr id="7" name="TextBox 6"/>
        <xdr:cNvSpPr txBox="1"/>
      </xdr:nvSpPr>
      <xdr:spPr>
        <a:xfrm>
          <a:off x="1828800" y="1104901"/>
          <a:ext cx="3187388"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4000" b="1" i="1">
              <a:solidFill>
                <a:schemeClr val="bg1"/>
              </a:solidFill>
            </a:rPr>
            <a:t>handleiding</a:t>
          </a:r>
        </a:p>
      </xdr:txBody>
    </xdr:sp>
    <xdr:clientData/>
  </xdr:twoCellAnchor>
  <xdr:twoCellAnchor>
    <xdr:from>
      <xdr:col>10</xdr:col>
      <xdr:colOff>480359</xdr:colOff>
      <xdr:row>11</xdr:row>
      <xdr:rowOff>53267</xdr:rowOff>
    </xdr:from>
    <xdr:to>
      <xdr:col>13</xdr:col>
      <xdr:colOff>551118</xdr:colOff>
      <xdr:row>19</xdr:row>
      <xdr:rowOff>153761</xdr:rowOff>
    </xdr:to>
    <xdr:grpSp>
      <xdr:nvGrpSpPr>
        <xdr:cNvPr id="10" name="Group 9"/>
        <xdr:cNvGrpSpPr/>
      </xdr:nvGrpSpPr>
      <xdr:grpSpPr>
        <a:xfrm>
          <a:off x="13196234" y="2148767"/>
          <a:ext cx="1899559" cy="1624494"/>
          <a:chOff x="571340" y="10640786"/>
          <a:chExt cx="2109107" cy="1251857"/>
        </a:xfrm>
      </xdr:grpSpPr>
      <xdr:sp macro="" textlink="">
        <xdr:nvSpPr>
          <xdr:cNvPr id="11" name="Rectangle 10"/>
          <xdr:cNvSpPr/>
        </xdr:nvSpPr>
        <xdr:spPr>
          <a:xfrm>
            <a:off x="571340" y="10640786"/>
            <a:ext cx="2109107" cy="12518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pic>
        <xdr:nvPicPr>
          <xdr:cNvPr id="12" name="Picture 11" descr="F:\A\10\41 - HUISSTIJL\LOGO andere\logos Vlaanderen\logo Agentschap Ondernemen\logo AO+met steun+via pact 2020 (2).jpg"/>
          <xdr:cNvPicPr>
            <a:picLocks noChangeAspect="1" noChangeArrowheads="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42995"/>
          <a:stretch/>
        </xdr:blipFill>
        <xdr:spPr bwMode="auto">
          <a:xfrm>
            <a:off x="625929" y="11377287"/>
            <a:ext cx="2032000" cy="47087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Picture 12" descr="F:\A\10\41 - HUISSTIJL\LOGO andere\logos Vlaanderen\logo Agentschap Ondernemen\logo AO+met steun+via pact 2020 (2).jpg"/>
          <xdr:cNvPicPr>
            <a:picLocks noChangeAspect="1" noChangeArrowheads="1"/>
          </xdr:cNvPicPr>
        </xdr:nvPicPr>
        <xdr:blipFill rotWithShape="1">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r="58549"/>
          <a:stretch/>
        </xdr:blipFill>
        <xdr:spPr bwMode="auto">
          <a:xfrm>
            <a:off x="598713" y="10649482"/>
            <a:ext cx="2016125" cy="64250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8</xdr:col>
      <xdr:colOff>114086</xdr:colOff>
      <xdr:row>11</xdr:row>
      <xdr:rowOff>58512</xdr:rowOff>
    </xdr:from>
    <xdr:to>
      <xdr:col>10</xdr:col>
      <xdr:colOff>477639</xdr:colOff>
      <xdr:row>19</xdr:row>
      <xdr:rowOff>153762</xdr:rowOff>
    </xdr:to>
    <xdr:pic>
      <xdr:nvPicPr>
        <xdr:cNvPr id="14" name="Picture 13" descr="http://www.leiedal.be/sites/leiedal/files/styles/halve_pagina_240/public/media/leiedal_-_huisstijl_bijbel8_1.jpg?itok=fls9PEFu"/>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9583" t="11666" r="32083" b="10000"/>
        <a:stretch/>
      </xdr:blipFill>
      <xdr:spPr bwMode="auto">
        <a:xfrm>
          <a:off x="11591711" y="2154012"/>
          <a:ext cx="1577991"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9524</xdr:colOff>
      <xdr:row>30</xdr:row>
      <xdr:rowOff>66676</xdr:rowOff>
    </xdr:from>
    <xdr:to>
      <xdr:col>3</xdr:col>
      <xdr:colOff>1104899</xdr:colOff>
      <xdr:row>32</xdr:row>
      <xdr:rowOff>57150</xdr:rowOff>
    </xdr:to>
    <xdr:sp macro="" textlink="">
      <xdr:nvSpPr>
        <xdr:cNvPr id="17" name="TextBox 16">
          <a:hlinkClick xmlns:r="http://schemas.openxmlformats.org/officeDocument/2006/relationships" r:id="rId5"/>
        </xdr:cNvPr>
        <xdr:cNvSpPr txBox="1"/>
      </xdr:nvSpPr>
      <xdr:spPr>
        <a:xfrm>
          <a:off x="1838324" y="7353301"/>
          <a:ext cx="1095375" cy="371474"/>
        </a:xfrm>
        <a:prstGeom prst="rect">
          <a:avLst/>
        </a:prstGeom>
        <a:solidFill>
          <a:schemeClr val="bg2">
            <a:lumMod val="75000"/>
          </a:schemeClr>
        </a:solidFill>
        <a:ln w="9525" cmpd="sng">
          <a:solidFill>
            <a:schemeClr val="lt1">
              <a:shade val="50000"/>
            </a:schemeClr>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100"/>
            <a:t>STARTEN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47</xdr:row>
      <xdr:rowOff>333377</xdr:rowOff>
    </xdr:from>
    <xdr:to>
      <xdr:col>1</xdr:col>
      <xdr:colOff>2741614</xdr:colOff>
      <xdr:row>57</xdr:row>
      <xdr:rowOff>223796</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56</xdr:row>
      <xdr:rowOff>285752</xdr:rowOff>
    </xdr:from>
    <xdr:to>
      <xdr:col>1</xdr:col>
      <xdr:colOff>2741614</xdr:colOff>
      <xdr:row>67</xdr:row>
      <xdr:rowOff>239671</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71</xdr:row>
      <xdr:rowOff>63502</xdr:rowOff>
    </xdr:from>
    <xdr:to>
      <xdr:col>1</xdr:col>
      <xdr:colOff>2741614</xdr:colOff>
      <xdr:row>81</xdr:row>
      <xdr:rowOff>334921</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86</xdr:row>
      <xdr:rowOff>127002</xdr:rowOff>
    </xdr:from>
    <xdr:to>
      <xdr:col>1</xdr:col>
      <xdr:colOff>2741614</xdr:colOff>
      <xdr:row>97</xdr:row>
      <xdr:rowOff>80921</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32</xdr:row>
      <xdr:rowOff>206378</xdr:rowOff>
    </xdr:from>
    <xdr:to>
      <xdr:col>1</xdr:col>
      <xdr:colOff>2741614</xdr:colOff>
      <xdr:row>43</xdr:row>
      <xdr:rowOff>156725</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11206</xdr:colOff>
      <xdr:row>0</xdr:row>
      <xdr:rowOff>0</xdr:rowOff>
    </xdr:from>
    <xdr:to>
      <xdr:col>5</xdr:col>
      <xdr:colOff>0</xdr:colOff>
      <xdr:row>12</xdr:row>
      <xdr:rowOff>8592</xdr:rowOff>
    </xdr:to>
    <xdr:pic>
      <xdr:nvPicPr>
        <xdr:cNvPr id="10" name="irc_mi" descr="http://www.leiedal.be/sites/leiedal/files/styles/carrousel-banner/public/media/torkonjestraat_2.jpg?itok=0dtXlp1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206" y="0"/>
          <a:ext cx="15121638" cy="3723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420781</xdr:colOff>
      <xdr:row>0</xdr:row>
      <xdr:rowOff>194610</xdr:rowOff>
    </xdr:from>
    <xdr:to>
      <xdr:col>2</xdr:col>
      <xdr:colOff>3633881</xdr:colOff>
      <xdr:row>7</xdr:row>
      <xdr:rowOff>189567</xdr:rowOff>
    </xdr:to>
    <xdr:sp macro="" textlink="">
      <xdr:nvSpPr>
        <xdr:cNvPr id="11" name="TextBox 10"/>
        <xdr:cNvSpPr txBox="1"/>
      </xdr:nvSpPr>
      <xdr:spPr>
        <a:xfrm>
          <a:off x="622487" y="194610"/>
          <a:ext cx="5980953" cy="1563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4400" b="1">
              <a:solidFill>
                <a:schemeClr val="bg1"/>
              </a:solidFill>
            </a:rPr>
            <a:t>Afwegingsinstrument</a:t>
          </a:r>
        </a:p>
      </xdr:txBody>
    </xdr:sp>
    <xdr:clientData/>
  </xdr:twoCellAnchor>
  <xdr:twoCellAnchor>
    <xdr:from>
      <xdr:col>4</xdr:col>
      <xdr:colOff>2061482</xdr:colOff>
      <xdr:row>6</xdr:row>
      <xdr:rowOff>292412</xdr:rowOff>
    </xdr:from>
    <xdr:to>
      <xdr:col>4</xdr:col>
      <xdr:colOff>3954236</xdr:colOff>
      <xdr:row>12</xdr:row>
      <xdr:rowOff>39121</xdr:rowOff>
    </xdr:to>
    <xdr:grpSp>
      <xdr:nvGrpSpPr>
        <xdr:cNvPr id="28" name="Group 27"/>
        <xdr:cNvGrpSpPr/>
      </xdr:nvGrpSpPr>
      <xdr:grpSpPr>
        <a:xfrm>
          <a:off x="13181920" y="2149787"/>
          <a:ext cx="1892754" cy="1604084"/>
          <a:chOff x="571340" y="10640786"/>
          <a:chExt cx="2109107" cy="1251857"/>
        </a:xfrm>
      </xdr:grpSpPr>
      <xdr:sp macro="" textlink="">
        <xdr:nvSpPr>
          <xdr:cNvPr id="29" name="Rectangle 28"/>
          <xdr:cNvSpPr/>
        </xdr:nvSpPr>
        <xdr:spPr>
          <a:xfrm>
            <a:off x="571340" y="10640786"/>
            <a:ext cx="2109107" cy="12518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pic>
        <xdr:nvPicPr>
          <xdr:cNvPr id="30" name="Picture 29" descr="F:\A\10\41 - HUISSTIJL\LOGO andere\logos Vlaanderen\logo Agentschap Ondernemen\logo AO+met steun+via pact 2020 (2).jpg"/>
          <xdr:cNvPicPr>
            <a:picLocks noChangeAspect="1" noChangeArrowheads="1"/>
          </xdr:cNvPicPr>
        </xdr:nvPicPr>
        <xdr:blipFill rotWithShape="1">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l="42995"/>
          <a:stretch/>
        </xdr:blipFill>
        <xdr:spPr bwMode="auto">
          <a:xfrm>
            <a:off x="625929" y="11377287"/>
            <a:ext cx="2032000" cy="47087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Picture 30" descr="F:\A\10\41 - HUISSTIJL\LOGO andere\logos Vlaanderen\logo Agentschap Ondernemen\logo AO+met steun+via pact 2020 (2).jpg"/>
          <xdr:cNvPicPr>
            <a:picLocks noChangeAspect="1" noChangeArrowheads="1"/>
          </xdr:cNvPicPr>
        </xdr:nvPicPr>
        <xdr:blipFill rotWithShape="1">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r="58549"/>
          <a:stretch/>
        </xdr:blipFill>
        <xdr:spPr bwMode="auto">
          <a:xfrm>
            <a:off x="598713" y="10649482"/>
            <a:ext cx="2016125" cy="64250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476348</xdr:colOff>
      <xdr:row>6</xdr:row>
      <xdr:rowOff>297657</xdr:rowOff>
    </xdr:from>
    <xdr:to>
      <xdr:col>4</xdr:col>
      <xdr:colOff>2058762</xdr:colOff>
      <xdr:row>12</xdr:row>
      <xdr:rowOff>39122</xdr:rowOff>
    </xdr:to>
    <xdr:pic>
      <xdr:nvPicPr>
        <xdr:cNvPr id="32" name="Picture 31" descr="http://www.leiedal.be/sites/leiedal/files/styles/halve_pagina_240/public/media/leiedal_-_huisstijl_bijbel8_1.jpg?itok=fls9PEFu"/>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9583" t="11666" r="32083" b="10000"/>
        <a:stretch/>
      </xdr:blipFill>
      <xdr:spPr bwMode="auto">
        <a:xfrm>
          <a:off x="11596786" y="2155032"/>
          <a:ext cx="1582414" cy="1598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1309686</xdr:colOff>
      <xdr:row>30</xdr:row>
      <xdr:rowOff>345281</xdr:rowOff>
    </xdr:from>
    <xdr:to>
      <xdr:col>4</xdr:col>
      <xdr:colOff>2605686</xdr:colOff>
      <xdr:row>31</xdr:row>
      <xdr:rowOff>216693</xdr:rowOff>
    </xdr:to>
    <xdr:sp macro="[0]!Button42_Click" textlink="">
      <xdr:nvSpPr>
        <xdr:cNvPr id="36" name="TextBox 35"/>
        <xdr:cNvSpPr txBox="1"/>
      </xdr:nvSpPr>
      <xdr:spPr>
        <a:xfrm>
          <a:off x="12430124" y="9655969"/>
          <a:ext cx="1296000" cy="371474"/>
        </a:xfrm>
        <a:prstGeom prst="rect">
          <a:avLst/>
        </a:prstGeom>
        <a:solidFill>
          <a:schemeClr val="bg1"/>
        </a:solidFill>
        <a:ln w="9525" cmpd="sng">
          <a:solidFill>
            <a:schemeClr val="lt1">
              <a:shade val="50000"/>
            </a:schemeClr>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100" b="1"/>
            <a:t>Reset Weging</a:t>
          </a:r>
        </a:p>
      </xdr:txBody>
    </xdr:sp>
    <xdr:clientData/>
  </xdr:twoCellAnchor>
  <xdr:twoCellAnchor>
    <xdr:from>
      <xdr:col>4</xdr:col>
      <xdr:colOff>2607466</xdr:colOff>
      <xdr:row>30</xdr:row>
      <xdr:rowOff>345281</xdr:rowOff>
    </xdr:from>
    <xdr:to>
      <xdr:col>4</xdr:col>
      <xdr:colOff>3903466</xdr:colOff>
      <xdr:row>31</xdr:row>
      <xdr:rowOff>216693</xdr:rowOff>
    </xdr:to>
    <xdr:sp macro="[0]!Button45_Click" textlink="">
      <xdr:nvSpPr>
        <xdr:cNvPr id="37" name="TextBox 36"/>
        <xdr:cNvSpPr txBox="1"/>
      </xdr:nvSpPr>
      <xdr:spPr>
        <a:xfrm>
          <a:off x="13727904" y="9655969"/>
          <a:ext cx="1296000" cy="371474"/>
        </a:xfrm>
        <a:prstGeom prst="rect">
          <a:avLst/>
        </a:prstGeom>
        <a:solidFill>
          <a:srgbClr val="FF0000"/>
        </a:solidFill>
        <a:ln w="9525" cmpd="sng">
          <a:solidFill>
            <a:schemeClr val="lt1">
              <a:shade val="50000"/>
            </a:schemeClr>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100" b="1"/>
            <a:t>Reset Antwoorden</a:t>
          </a:r>
        </a:p>
      </xdr:txBody>
    </xdr:sp>
    <xdr:clientData/>
  </xdr:twoCellAnchor>
  <xdr:twoCellAnchor>
    <xdr:from>
      <xdr:col>4</xdr:col>
      <xdr:colOff>1309686</xdr:colOff>
      <xdr:row>97</xdr:row>
      <xdr:rowOff>35719</xdr:rowOff>
    </xdr:from>
    <xdr:to>
      <xdr:col>4</xdr:col>
      <xdr:colOff>2605686</xdr:colOff>
      <xdr:row>98</xdr:row>
      <xdr:rowOff>97630</xdr:rowOff>
    </xdr:to>
    <xdr:sp macro="[0]!Button42_Click" textlink="">
      <xdr:nvSpPr>
        <xdr:cNvPr id="41" name="TextBox 40"/>
        <xdr:cNvSpPr txBox="1"/>
      </xdr:nvSpPr>
      <xdr:spPr>
        <a:xfrm>
          <a:off x="12430124" y="31039594"/>
          <a:ext cx="1296000" cy="371474"/>
        </a:xfrm>
        <a:prstGeom prst="rect">
          <a:avLst/>
        </a:prstGeom>
        <a:solidFill>
          <a:schemeClr val="bg1"/>
        </a:solidFill>
        <a:ln w="9525" cmpd="sng">
          <a:solidFill>
            <a:schemeClr val="lt1">
              <a:shade val="50000"/>
            </a:schemeClr>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100" b="1"/>
            <a:t>Reset Weging</a:t>
          </a:r>
        </a:p>
      </xdr:txBody>
    </xdr:sp>
    <xdr:clientData/>
  </xdr:twoCellAnchor>
  <xdr:twoCellAnchor>
    <xdr:from>
      <xdr:col>4</xdr:col>
      <xdr:colOff>2607466</xdr:colOff>
      <xdr:row>97</xdr:row>
      <xdr:rowOff>35719</xdr:rowOff>
    </xdr:from>
    <xdr:to>
      <xdr:col>4</xdr:col>
      <xdr:colOff>3903466</xdr:colOff>
      <xdr:row>98</xdr:row>
      <xdr:rowOff>97630</xdr:rowOff>
    </xdr:to>
    <xdr:sp macro="[0]!Button45_Click" textlink="">
      <xdr:nvSpPr>
        <xdr:cNvPr id="42" name="TextBox 41"/>
        <xdr:cNvSpPr txBox="1"/>
      </xdr:nvSpPr>
      <xdr:spPr>
        <a:xfrm>
          <a:off x="13727904" y="31039594"/>
          <a:ext cx="1296000" cy="371474"/>
        </a:xfrm>
        <a:prstGeom prst="rect">
          <a:avLst/>
        </a:prstGeom>
        <a:solidFill>
          <a:srgbClr val="FF0000"/>
        </a:solidFill>
        <a:ln w="9525" cmpd="sng">
          <a:solidFill>
            <a:schemeClr val="lt1">
              <a:shade val="50000"/>
            </a:schemeClr>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100" b="1"/>
            <a:t>Reset Antwoorden</a:t>
          </a:r>
        </a:p>
      </xdr:txBody>
    </xdr:sp>
    <xdr:clientData/>
  </xdr:twoCellAnchor>
  <xdr:twoCellAnchor>
    <xdr:from>
      <xdr:col>1</xdr:col>
      <xdr:colOff>1404938</xdr:colOff>
      <xdr:row>3</xdr:row>
      <xdr:rowOff>59530</xdr:rowOff>
    </xdr:from>
    <xdr:to>
      <xdr:col>4</xdr:col>
      <xdr:colOff>294169</xdr:colOff>
      <xdr:row>5</xdr:row>
      <xdr:rowOff>240505</xdr:rowOff>
    </xdr:to>
    <xdr:sp macro="" textlink="">
      <xdr:nvSpPr>
        <xdr:cNvPr id="43" name="TextBox 42"/>
        <xdr:cNvSpPr txBox="1"/>
      </xdr:nvSpPr>
      <xdr:spPr>
        <a:xfrm>
          <a:off x="1607344" y="988218"/>
          <a:ext cx="9807263"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4000" b="1" i="1">
              <a:solidFill>
                <a:schemeClr val="bg1"/>
              </a:solidFill>
            </a:rPr>
            <a:t>input</a:t>
          </a:r>
        </a:p>
      </xdr:txBody>
    </xdr:sp>
    <xdr:clientData/>
  </xdr:twoCellAnchor>
  <xdr:twoCellAnchor>
    <xdr:from>
      <xdr:col>3</xdr:col>
      <xdr:colOff>1285874</xdr:colOff>
      <xdr:row>97</xdr:row>
      <xdr:rowOff>35719</xdr:rowOff>
    </xdr:from>
    <xdr:to>
      <xdr:col>4</xdr:col>
      <xdr:colOff>1224561</xdr:colOff>
      <xdr:row>98</xdr:row>
      <xdr:rowOff>97630</xdr:rowOff>
    </xdr:to>
    <xdr:sp macro="" textlink="">
      <xdr:nvSpPr>
        <xdr:cNvPr id="44" name="TextBox 43">
          <a:hlinkClick xmlns:r="http://schemas.openxmlformats.org/officeDocument/2006/relationships" r:id="rId10"/>
        </xdr:cNvPr>
        <xdr:cNvSpPr txBox="1"/>
      </xdr:nvSpPr>
      <xdr:spPr>
        <a:xfrm>
          <a:off x="11048999" y="31039594"/>
          <a:ext cx="1296000" cy="371474"/>
        </a:xfrm>
        <a:prstGeom prst="rect">
          <a:avLst/>
        </a:prstGeom>
        <a:solidFill>
          <a:schemeClr val="bg2">
            <a:lumMod val="75000"/>
          </a:schemeClr>
        </a:solidFill>
        <a:ln w="9525" cmpd="sng">
          <a:solidFill>
            <a:schemeClr val="lt1">
              <a:shade val="50000"/>
            </a:schemeClr>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100" b="1"/>
            <a:t>Resultaten</a:t>
          </a:r>
        </a:p>
      </xdr:txBody>
    </xdr:sp>
    <xdr:clientData/>
  </xdr:twoCellAnchor>
  <xdr:twoCellAnchor>
    <xdr:from>
      <xdr:col>4</xdr:col>
      <xdr:colOff>2607466</xdr:colOff>
      <xdr:row>14</xdr:row>
      <xdr:rowOff>190500</xdr:rowOff>
    </xdr:from>
    <xdr:to>
      <xdr:col>4</xdr:col>
      <xdr:colOff>3903466</xdr:colOff>
      <xdr:row>15</xdr:row>
      <xdr:rowOff>157162</xdr:rowOff>
    </xdr:to>
    <xdr:sp macro="[0]!Reset_basisgegevens_Click" textlink="">
      <xdr:nvSpPr>
        <xdr:cNvPr id="46" name="TextBox 45"/>
        <xdr:cNvSpPr txBox="1"/>
      </xdr:nvSpPr>
      <xdr:spPr>
        <a:xfrm>
          <a:off x="13727904" y="4262438"/>
          <a:ext cx="1296000" cy="371474"/>
        </a:xfrm>
        <a:prstGeom prst="rect">
          <a:avLst/>
        </a:prstGeom>
        <a:solidFill>
          <a:srgbClr val="FF0000"/>
        </a:solidFill>
        <a:ln w="9525" cmpd="sng">
          <a:solidFill>
            <a:schemeClr val="lt1">
              <a:shade val="50000"/>
            </a:schemeClr>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100" b="1"/>
            <a:t>Reset basisgeg.</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336177</xdr:colOff>
      <xdr:row>3</xdr:row>
      <xdr:rowOff>369796</xdr:rowOff>
    </xdr:from>
    <xdr:to>
      <xdr:col>23</xdr:col>
      <xdr:colOff>89648</xdr:colOff>
      <xdr:row>16</xdr:row>
      <xdr:rowOff>205391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324971</xdr:colOff>
      <xdr:row>19</xdr:row>
      <xdr:rowOff>201707</xdr:rowOff>
    </xdr:from>
    <xdr:to>
      <xdr:col>23</xdr:col>
      <xdr:colOff>78442</xdr:colOff>
      <xdr:row>31</xdr:row>
      <xdr:rowOff>160568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420221</xdr:colOff>
      <xdr:row>32</xdr:row>
      <xdr:rowOff>201707</xdr:rowOff>
    </xdr:from>
    <xdr:to>
      <xdr:col>23</xdr:col>
      <xdr:colOff>173692</xdr:colOff>
      <xdr:row>45</xdr:row>
      <xdr:rowOff>41506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563096</xdr:colOff>
      <xdr:row>45</xdr:row>
      <xdr:rowOff>106458</xdr:rowOff>
    </xdr:from>
    <xdr:to>
      <xdr:col>23</xdr:col>
      <xdr:colOff>316567</xdr:colOff>
      <xdr:row>57</xdr:row>
      <xdr:rowOff>255819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63033</xdr:colOff>
      <xdr:row>58</xdr:row>
      <xdr:rowOff>201707</xdr:rowOff>
    </xdr:from>
    <xdr:to>
      <xdr:col>23</xdr:col>
      <xdr:colOff>435629</xdr:colOff>
      <xdr:row>71</xdr:row>
      <xdr:rowOff>232006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19050</xdr:colOff>
          <xdr:row>31</xdr:row>
          <xdr:rowOff>295275</xdr:rowOff>
        </xdr:from>
        <xdr:to>
          <xdr:col>34</xdr:col>
          <xdr:colOff>38100</xdr:colOff>
          <xdr:row>33</xdr:row>
          <xdr:rowOff>57150</xdr:rowOff>
        </xdr:to>
        <xdr:sp macro="" textlink="">
          <xdr:nvSpPr>
            <xdr:cNvPr id="17412" name="Button 4" hidden="1">
              <a:extLst>
                <a:ext uri="{63B3BB69-23CF-44E3-9099-C40C66FF867C}">
                  <a14:compatExt spid="_x0000_s174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rPr>
                <a:t>Reset weging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34</xdr:col>
          <xdr:colOff>200025</xdr:colOff>
          <xdr:row>31</xdr:row>
          <xdr:rowOff>295275</xdr:rowOff>
        </xdr:from>
        <xdr:to>
          <xdr:col>36</xdr:col>
          <xdr:colOff>219075</xdr:colOff>
          <xdr:row>33</xdr:row>
          <xdr:rowOff>57150</xdr:rowOff>
        </xdr:to>
        <xdr:sp macro="" textlink="">
          <xdr:nvSpPr>
            <xdr:cNvPr id="17413" name="Button 5" hidden="1">
              <a:extLst>
                <a:ext uri="{63B3BB69-23CF-44E3-9099-C40C66FF867C}">
                  <a14:compatExt spid="_x0000_s174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rPr>
                <a:t>Reset antwoorden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xdr:col>
      <xdr:colOff>790016</xdr:colOff>
      <xdr:row>3</xdr:row>
      <xdr:rowOff>77823</xdr:rowOff>
    </xdr:from>
    <xdr:to>
      <xdr:col>2</xdr:col>
      <xdr:colOff>3148855</xdr:colOff>
      <xdr:row>7</xdr:row>
      <xdr:rowOff>89647</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25401</xdr:colOff>
      <xdr:row>0</xdr:row>
      <xdr:rowOff>4762</xdr:rowOff>
    </xdr:from>
    <xdr:to>
      <xdr:col>10</xdr:col>
      <xdr:colOff>111126</xdr:colOff>
      <xdr:row>11</xdr:row>
      <xdr:rowOff>101460</xdr:rowOff>
    </xdr:to>
    <xdr:pic>
      <xdr:nvPicPr>
        <xdr:cNvPr id="12" name="irc_mi" descr="http://www.leiedal.be/sites/leiedal/files/styles/carrousel-banner/public/media/torkonjestraat_2.jpg?itok=0dtXlp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1" y="4762"/>
          <a:ext cx="12706350" cy="3668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130269</xdr:colOff>
      <xdr:row>23</xdr:row>
      <xdr:rowOff>158562</xdr:rowOff>
    </xdr:from>
    <xdr:to>
      <xdr:col>2</xdr:col>
      <xdr:colOff>33900</xdr:colOff>
      <xdr:row>32</xdr:row>
      <xdr:rowOff>392210</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127467</xdr:colOff>
      <xdr:row>23</xdr:row>
      <xdr:rowOff>158562</xdr:rowOff>
    </xdr:from>
    <xdr:to>
      <xdr:col>4</xdr:col>
      <xdr:colOff>31098</xdr:colOff>
      <xdr:row>32</xdr:row>
      <xdr:rowOff>392210</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124665</xdr:colOff>
      <xdr:row>23</xdr:row>
      <xdr:rowOff>158562</xdr:rowOff>
    </xdr:from>
    <xdr:to>
      <xdr:col>6</xdr:col>
      <xdr:colOff>28296</xdr:colOff>
      <xdr:row>32</xdr:row>
      <xdr:rowOff>392210</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121863</xdr:colOff>
      <xdr:row>23</xdr:row>
      <xdr:rowOff>158562</xdr:rowOff>
    </xdr:from>
    <xdr:to>
      <xdr:col>8</xdr:col>
      <xdr:colOff>25494</xdr:colOff>
      <xdr:row>32</xdr:row>
      <xdr:rowOff>392210</xdr:rowOff>
    </xdr:to>
    <xdr:graphicFrame macro="">
      <xdr:nvGraphicFramePr>
        <xdr:cNvPr id="10"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119062</xdr:colOff>
      <xdr:row>23</xdr:row>
      <xdr:rowOff>158562</xdr:rowOff>
    </xdr:from>
    <xdr:to>
      <xdr:col>10</xdr:col>
      <xdr:colOff>22693</xdr:colOff>
      <xdr:row>32</xdr:row>
      <xdr:rowOff>392210</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573901</xdr:colOff>
      <xdr:row>5</xdr:row>
      <xdr:rowOff>128105</xdr:rowOff>
    </xdr:from>
    <xdr:to>
      <xdr:col>10</xdr:col>
      <xdr:colOff>83024</xdr:colOff>
      <xdr:row>11</xdr:row>
      <xdr:rowOff>36739</xdr:rowOff>
    </xdr:to>
    <xdr:grpSp>
      <xdr:nvGrpSpPr>
        <xdr:cNvPr id="13" name="Group 12"/>
        <xdr:cNvGrpSpPr/>
      </xdr:nvGrpSpPr>
      <xdr:grpSpPr>
        <a:xfrm>
          <a:off x="10849695" y="2021899"/>
          <a:ext cx="1895976" cy="1567105"/>
          <a:chOff x="571340" y="10640786"/>
          <a:chExt cx="2109107" cy="1251857"/>
        </a:xfrm>
      </xdr:grpSpPr>
      <xdr:sp macro="" textlink="">
        <xdr:nvSpPr>
          <xdr:cNvPr id="14" name="Rectangle 13"/>
          <xdr:cNvSpPr/>
        </xdr:nvSpPr>
        <xdr:spPr>
          <a:xfrm>
            <a:off x="571340" y="10640786"/>
            <a:ext cx="2109107" cy="12518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pic>
        <xdr:nvPicPr>
          <xdr:cNvPr id="15" name="Picture 14" descr="F:\A\10\41 - HUISSTIJL\LOGO andere\logos Vlaanderen\logo Agentschap Ondernemen\logo AO+met steun+via pact 2020 (2).jpg"/>
          <xdr:cNvPicPr>
            <a:picLocks noChangeAspect="1" noChangeArrowheads="1"/>
          </xdr:cNvPicPr>
        </xdr:nvPicPr>
        <xdr:blipFill rotWithShape="1">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l="42995"/>
          <a:stretch/>
        </xdr:blipFill>
        <xdr:spPr bwMode="auto">
          <a:xfrm>
            <a:off x="625929" y="11377287"/>
            <a:ext cx="2032000" cy="47087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Picture 15" descr="F:\A\10\41 - HUISSTIJL\LOGO andere\logos Vlaanderen\logo Agentschap Ondernemen\logo AO+met steun+via pact 2020 (2).jpg"/>
          <xdr:cNvPicPr>
            <a:picLocks noChangeAspect="1" noChangeArrowheads="1"/>
          </xdr:cNvPicPr>
        </xdr:nvPicPr>
        <xdr:blipFill rotWithShape="1">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r="58549"/>
          <a:stretch/>
        </xdr:blipFill>
        <xdr:spPr bwMode="auto">
          <a:xfrm>
            <a:off x="598713" y="10649482"/>
            <a:ext cx="2016125" cy="64250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7</xdr:col>
      <xdr:colOff>1517655</xdr:colOff>
      <xdr:row>5</xdr:row>
      <xdr:rowOff>133350</xdr:rowOff>
    </xdr:from>
    <xdr:to>
      <xdr:col>9</xdr:col>
      <xdr:colOff>561656</xdr:colOff>
      <xdr:row>11</xdr:row>
      <xdr:rowOff>36740</xdr:rowOff>
    </xdr:to>
    <xdr:pic>
      <xdr:nvPicPr>
        <xdr:cNvPr id="17" name="Picture 16" descr="http://www.leiedal.be/sites/leiedal/files/styles/halve_pagina_240/public/media/leiedal_-_huisstijl_bijbel8_1.jpg?itok=fls9PEFu"/>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9583" t="11666" r="32083" b="10000"/>
        <a:stretch/>
      </xdr:blipFill>
      <xdr:spPr bwMode="auto">
        <a:xfrm>
          <a:off x="9271005" y="2076450"/>
          <a:ext cx="1577651" cy="1598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190500</xdr:colOff>
      <xdr:row>0</xdr:row>
      <xdr:rowOff>76200</xdr:rowOff>
    </xdr:from>
    <xdr:to>
      <xdr:col>5</xdr:col>
      <xdr:colOff>1098550</xdr:colOff>
      <xdr:row>5</xdr:row>
      <xdr:rowOff>294995</xdr:rowOff>
    </xdr:to>
    <xdr:sp macro="" textlink="">
      <xdr:nvSpPr>
        <xdr:cNvPr id="18" name="TextBox 17"/>
        <xdr:cNvSpPr txBox="1"/>
      </xdr:nvSpPr>
      <xdr:spPr>
        <a:xfrm>
          <a:off x="342900" y="76200"/>
          <a:ext cx="5975350" cy="2161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4400" b="1">
              <a:solidFill>
                <a:schemeClr val="bg1"/>
              </a:solidFill>
            </a:rPr>
            <a:t>Afwegingsinstrument</a:t>
          </a:r>
        </a:p>
      </xdr:txBody>
    </xdr:sp>
    <xdr:clientData/>
  </xdr:twoCellAnchor>
  <xdr:twoCellAnchor>
    <xdr:from>
      <xdr:col>1</xdr:col>
      <xdr:colOff>1200150</xdr:colOff>
      <xdr:row>2</xdr:row>
      <xdr:rowOff>209550</xdr:rowOff>
    </xdr:from>
    <xdr:to>
      <xdr:col>9</xdr:col>
      <xdr:colOff>872813</xdr:colOff>
      <xdr:row>4</xdr:row>
      <xdr:rowOff>133350</xdr:rowOff>
    </xdr:to>
    <xdr:sp macro="" textlink="">
      <xdr:nvSpPr>
        <xdr:cNvPr id="19" name="TextBox 18"/>
        <xdr:cNvSpPr txBox="1"/>
      </xdr:nvSpPr>
      <xdr:spPr>
        <a:xfrm>
          <a:off x="1352550" y="838200"/>
          <a:ext cx="9807263"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4000" b="1" i="1">
              <a:solidFill>
                <a:schemeClr val="bg1"/>
              </a:solidFill>
            </a:rPr>
            <a:t>Resultaten</a:t>
          </a:r>
        </a:p>
      </xdr:txBody>
    </xdr:sp>
    <xdr:clientData/>
  </xdr:twoCellAnchor>
  <xdr:twoCellAnchor>
    <xdr:from>
      <xdr:col>9</xdr:col>
      <xdr:colOff>1109382</xdr:colOff>
      <xdr:row>36</xdr:row>
      <xdr:rowOff>89644</xdr:rowOff>
    </xdr:from>
    <xdr:to>
      <xdr:col>10</xdr:col>
      <xdr:colOff>18529</xdr:colOff>
      <xdr:row>38</xdr:row>
      <xdr:rowOff>80118</xdr:rowOff>
    </xdr:to>
    <xdr:sp macro="" textlink="">
      <xdr:nvSpPr>
        <xdr:cNvPr id="20" name="TextBox 19">
          <a:hlinkClick xmlns:r="http://schemas.openxmlformats.org/officeDocument/2006/relationships" r:id="rId10"/>
        </xdr:cNvPr>
        <xdr:cNvSpPr txBox="1"/>
      </xdr:nvSpPr>
      <xdr:spPr>
        <a:xfrm>
          <a:off x="11385176" y="9020732"/>
          <a:ext cx="1296000" cy="371474"/>
        </a:xfrm>
        <a:prstGeom prst="rect">
          <a:avLst/>
        </a:prstGeom>
        <a:solidFill>
          <a:schemeClr val="bg2">
            <a:lumMod val="75000"/>
          </a:schemeClr>
        </a:solidFill>
        <a:ln w="9525" cmpd="sng">
          <a:solidFill>
            <a:schemeClr val="lt1">
              <a:shade val="50000"/>
            </a:schemeClr>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100" b="1"/>
            <a:t>Naar Input</a:t>
          </a:r>
        </a:p>
      </xdr:txBody>
    </xdr:sp>
    <xdr:clientData/>
  </xdr:twoCellAnchor>
</xdr:wsDr>
</file>

<file path=xl/tables/table1.xml><?xml version="1.0" encoding="utf-8"?>
<table xmlns="http://schemas.openxmlformats.org/spreadsheetml/2006/main" id="8" name="_R02" displayName="_R02" ref="A6:A10" totalsRowShown="0" headerRowDxfId="48">
  <autoFilter ref="A6:A10"/>
  <tableColumns count="1">
    <tableColumn id="1" name="R02 - bestemming"/>
  </tableColumns>
  <tableStyleInfo name="TableStyleMedium2" showFirstColumn="0" showLastColumn="0" showRowStripes="1" showColumnStripes="0"/>
</table>
</file>

<file path=xl/tables/table10.xml><?xml version="1.0" encoding="utf-8"?>
<table xmlns="http://schemas.openxmlformats.org/spreadsheetml/2006/main" id="18" name="_R11" displayName="_R11" ref="A67:A72" totalsRowShown="0" headerRowDxfId="39">
  <autoFilter ref="A67:A72"/>
  <tableColumns count="1">
    <tableColumn id="1" name="R11 - inrichtingsplannen"/>
  </tableColumns>
  <tableStyleInfo name="TableStyleMedium2" showFirstColumn="0" showLastColumn="0" showRowStripes="1" showColumnStripes="0"/>
</table>
</file>

<file path=xl/tables/table11.xml><?xml version="1.0" encoding="utf-8"?>
<table xmlns="http://schemas.openxmlformats.org/spreadsheetml/2006/main" id="19" name="_R12" displayName="_R12" ref="A73:A77" totalsRowShown="0" headerRowDxfId="38">
  <autoFilter ref="A73:A77"/>
  <tableColumns count="1">
    <tableColumn id="1" name="R12 - opslag"/>
  </tableColumns>
  <tableStyleInfo name="TableStyleMedium2" showFirstColumn="0" showLastColumn="0" showRowStripes="1" showColumnStripes="0"/>
</table>
</file>

<file path=xl/tables/table12.xml><?xml version="1.0" encoding="utf-8"?>
<table xmlns="http://schemas.openxmlformats.org/spreadsheetml/2006/main" id="20" name="_S02" displayName="_S02" ref="A91:A95" totalsRowShown="0" headerRowDxfId="37">
  <autoFilter ref="A91:A95"/>
  <tableColumns count="1">
    <tableColumn id="1" name="S02 - publieksfunctie"/>
  </tableColumns>
  <tableStyleInfo name="TableStyleMedium2" showFirstColumn="0" showLastColumn="0" showRowStripes="1" showColumnStripes="0"/>
</table>
</file>

<file path=xl/tables/table13.xml><?xml version="1.0" encoding="utf-8"?>
<table xmlns="http://schemas.openxmlformats.org/spreadsheetml/2006/main" id="21" name="_S01" displayName="_S01" ref="A85:A90" totalsRowShown="0" headerRowDxfId="36">
  <autoFilter ref="A85:A90"/>
  <tableColumns count="1">
    <tableColumn id="1" name="S01 - uitstraling"/>
  </tableColumns>
  <tableStyleInfo name="TableStyleMedium2" showFirstColumn="0" showLastColumn="0" showRowStripes="1" showColumnStripes="0"/>
</table>
</file>

<file path=xl/tables/table14.xml><?xml version="1.0" encoding="utf-8"?>
<table xmlns="http://schemas.openxmlformats.org/spreadsheetml/2006/main" id="22" name="_E01" displayName="_E01" ref="A107:A113" totalsRowShown="0" headerRowDxfId="35">
  <autoFilter ref="A107:A113"/>
  <tableColumns count="1">
    <tableColumn id="1" name="E01 - sector"/>
  </tableColumns>
  <tableStyleInfo name="TableStyleMedium2" showFirstColumn="0" showLastColumn="0" showRowStripes="1" showColumnStripes="0"/>
</table>
</file>

<file path=xl/tables/table15.xml><?xml version="1.0" encoding="utf-8"?>
<table xmlns="http://schemas.openxmlformats.org/spreadsheetml/2006/main" id="23" name="_E02" displayName="_E02" ref="A114:A117" totalsRowShown="0" headerRowDxfId="34">
  <autoFilter ref="A114:A117"/>
  <tableColumns count="1">
    <tableColumn id="1" name="E02 - doelgroep"/>
  </tableColumns>
  <tableStyleInfo name="TableStyleMedium2" showFirstColumn="0" showLastColumn="0" showRowStripes="1" showColumnStripes="0"/>
</table>
</file>

<file path=xl/tables/table16.xml><?xml version="1.0" encoding="utf-8"?>
<table xmlns="http://schemas.openxmlformats.org/spreadsheetml/2006/main" id="26" name="_E04_E05" displayName="_E04_E05" ref="A122:A128" totalsRowShown="0" headerRowDxfId="33">
  <autoFilter ref="A122:A128"/>
  <tableColumns count="1">
    <tableColumn id="1" name="E04/E05 - afhankelijkheid klanten en leveranciers"/>
  </tableColumns>
  <tableStyleInfo name="TableStyleMedium2" showFirstColumn="0" showLastColumn="0" showRowStripes="1" showColumnStripes="0"/>
</table>
</file>

<file path=xl/tables/table17.xml><?xml version="1.0" encoding="utf-8"?>
<table xmlns="http://schemas.openxmlformats.org/spreadsheetml/2006/main" id="27" name="_E06" displayName="_E06" ref="A129:A133" totalsRowShown="0" headerRowDxfId="32">
  <autoFilter ref="A129:A133"/>
  <tableColumns count="1">
    <tableColumn id="1" name="E06 - geplande investeringen"/>
  </tableColumns>
  <tableStyleInfo name="TableStyleMedium2" showFirstColumn="0" showLastColumn="0" showRowStripes="1" showColumnStripes="0"/>
</table>
</file>

<file path=xl/tables/table18.xml><?xml version="1.0" encoding="utf-8"?>
<table xmlns="http://schemas.openxmlformats.org/spreadsheetml/2006/main" id="28" name="_E07" displayName="_E07" ref="A134:A138" totalsRowShown="0" headerRowDxfId="31">
  <autoFilter ref="A134:A138"/>
  <tableColumns count="1">
    <tableColumn id="1" name="E07 - huidige vestiging"/>
  </tableColumns>
  <tableStyleInfo name="TableStyleMedium2" showFirstColumn="0" showLastColumn="0" showRowStripes="1" showColumnStripes="0"/>
</table>
</file>

<file path=xl/tables/table19.xml><?xml version="1.0" encoding="utf-8"?>
<table xmlns="http://schemas.openxmlformats.org/spreadsheetml/2006/main" id="29" name="_E08" displayName="_E08" ref="A139:A143" totalsRowShown="0" headerRowDxfId="30">
  <autoFilter ref="A139:A143"/>
  <tableColumns count="1">
    <tableColumn id="1" name="E08 - tewerkstelling"/>
  </tableColumns>
  <tableStyleInfo name="TableStyleMedium2" showFirstColumn="0" showLastColumn="0" showRowStripes="1" showColumnStripes="0"/>
</table>
</file>

<file path=xl/tables/table2.xml><?xml version="1.0" encoding="utf-8"?>
<table xmlns="http://schemas.openxmlformats.org/spreadsheetml/2006/main" id="9" name="_R03" displayName="_R03" ref="A11:A14" totalsRowShown="0" headerRowDxfId="47">
  <autoFilter ref="A11:A14"/>
  <tableColumns count="1">
    <tableColumn id="1" name="R03 - stad of gemeente"/>
  </tableColumns>
  <tableStyleInfo name="TableStyleMedium2" showFirstColumn="0" showLastColumn="0" showRowStripes="1" showColumnStripes="0"/>
</table>
</file>

<file path=xl/tables/table20.xml><?xml version="1.0" encoding="utf-8"?>
<table xmlns="http://schemas.openxmlformats.org/spreadsheetml/2006/main" id="30" name="_E09" displayName="_E09" ref="A144:A151" totalsRowShown="0" headerRowDxfId="29">
  <autoFilter ref="A144:A151"/>
  <tableColumns count="1">
    <tableColumn id="1" name="E09 - groeimarge"/>
  </tableColumns>
  <tableStyleInfo name="TableStyleMedium2" showFirstColumn="0" showLastColumn="0" showRowStripes="1" showColumnStripes="0"/>
</table>
</file>

<file path=xl/tables/table21.xml><?xml version="1.0" encoding="utf-8"?>
<table xmlns="http://schemas.openxmlformats.org/spreadsheetml/2006/main" id="31" name="_E10" displayName="_E10" ref="A152:A157" totalsRowShown="0" headerRowDxfId="28">
  <autoFilter ref="A152:A157"/>
  <tableColumns count="1">
    <tableColumn id="1" name="E10 - belastingen"/>
  </tableColumns>
  <tableStyleInfo name="TableStyleMedium2" showFirstColumn="0" showLastColumn="0" showRowStripes="1" showColumnStripes="0"/>
</table>
</file>

<file path=xl/tables/table22.xml><?xml version="1.0" encoding="utf-8"?>
<table xmlns="http://schemas.openxmlformats.org/spreadsheetml/2006/main" id="33" name="_E11" displayName="_E11" ref="A158:A163" totalsRowShown="0" headerRowDxfId="27">
  <autoFilter ref="A158:A163"/>
  <tableColumns count="1">
    <tableColumn id="1" name="E11 - gemeentelijke investeringen"/>
  </tableColumns>
  <tableStyleInfo name="TableStyleMedium2" showFirstColumn="0" showLastColumn="0" showRowStripes="1" showColumnStripes="0"/>
</table>
</file>

<file path=xl/tables/table23.xml><?xml version="1.0" encoding="utf-8"?>
<table xmlns="http://schemas.openxmlformats.org/spreadsheetml/2006/main" id="34" name="_E12" displayName="_E12" ref="A164:A170" totalsRowShown="0" headerRowDxfId="26">
  <autoFilter ref="A164:A170"/>
  <tableColumns count="1">
    <tableColumn id="1" name="E12 - slijtage"/>
  </tableColumns>
  <tableStyleInfo name="TableStyleMedium2" showFirstColumn="0" showLastColumn="0" showRowStripes="1" showColumnStripes="0"/>
</table>
</file>

<file path=xl/tables/table24.xml><?xml version="1.0" encoding="utf-8"?>
<table xmlns="http://schemas.openxmlformats.org/spreadsheetml/2006/main" id="35" name="_L01" displayName="_L01" ref="A172:A178" totalsRowShown="0" headerRowDxfId="25">
  <autoFilter ref="A172:A178"/>
  <tableColumns count="1">
    <tableColumn id="1" name="L01 - milieuvergunning"/>
  </tableColumns>
  <tableStyleInfo name="TableStyleMedium2" showFirstColumn="0" showLastColumn="0" showRowStripes="1" showColumnStripes="0"/>
</table>
</file>

<file path=xl/tables/table25.xml><?xml version="1.0" encoding="utf-8"?>
<table xmlns="http://schemas.openxmlformats.org/spreadsheetml/2006/main" id="36" name="_L03" displayName="_L03" ref="A184:A189" totalsRowShown="0" headerRowDxfId="24">
  <autoFilter ref="A184:A189"/>
  <tableColumns count="1">
    <tableColumn id="1" name="L03 - luchtverontreiniging"/>
  </tableColumns>
  <tableStyleInfo name="TableStyleMedium2" showFirstColumn="0" showLastColumn="0" showRowStripes="1" showColumnStripes="0"/>
</table>
</file>

<file path=xl/tables/table26.xml><?xml version="1.0" encoding="utf-8"?>
<table xmlns="http://schemas.openxmlformats.org/spreadsheetml/2006/main" id="37" name="_L04" displayName="_L04" ref="A190:A195" totalsRowShown="0" headerRowDxfId="23">
  <autoFilter ref="A190:A195"/>
  <tableColumns count="1">
    <tableColumn id="1" name="L04 - stofhinder"/>
  </tableColumns>
  <tableStyleInfo name="TableStyleMedium2" showFirstColumn="0" showLastColumn="0" showRowStripes="1" showColumnStripes="0"/>
</table>
</file>

<file path=xl/tables/table27.xml><?xml version="1.0" encoding="utf-8"?>
<table xmlns="http://schemas.openxmlformats.org/spreadsheetml/2006/main" id="38" name="_L05" displayName="_L05" ref="A196:A201" totalsRowShown="0" headerRowDxfId="22">
  <autoFilter ref="A196:A201"/>
  <tableColumns count="1">
    <tableColumn id="1" name="L05 - geurhinder"/>
  </tableColumns>
  <tableStyleInfo name="TableStyleMedium2" showFirstColumn="0" showLastColumn="0" showRowStripes="1" showColumnStripes="0"/>
</table>
</file>

<file path=xl/tables/table28.xml><?xml version="1.0" encoding="utf-8"?>
<table xmlns="http://schemas.openxmlformats.org/spreadsheetml/2006/main" id="39" name="_L06" displayName="_L06" ref="A202:A207" totalsRowShown="0" headerRowDxfId="21">
  <autoFilter ref="A202:A207"/>
  <tableColumns count="1">
    <tableColumn id="1" name="L05 - lichthinder"/>
  </tableColumns>
  <tableStyleInfo name="TableStyleMedium2" showFirstColumn="0" showLastColumn="0" showRowStripes="1" showColumnStripes="0"/>
</table>
</file>

<file path=xl/tables/table29.xml><?xml version="1.0" encoding="utf-8"?>
<table xmlns="http://schemas.openxmlformats.org/spreadsheetml/2006/main" id="40" name="_L07" displayName="_L07" ref="A208:A213" totalsRowShown="0" headerRowDxfId="20">
  <autoFilter ref="A208:A213"/>
  <tableColumns count="1">
    <tableColumn id="1" name="L07 - geluisoverlast"/>
  </tableColumns>
  <tableStyleInfo name="TableStyleMedium2" showFirstColumn="0" showLastColumn="0" showRowStripes="1" showColumnStripes="0"/>
</table>
</file>

<file path=xl/tables/table3.xml><?xml version="1.0" encoding="utf-8"?>
<table xmlns="http://schemas.openxmlformats.org/spreadsheetml/2006/main" id="10" name="_R04a" displayName="_R04a" ref="A15:A20" totalsRowShown="0" headerRowDxfId="46">
  <autoFilter ref="A15:A20"/>
  <tableColumns count="1">
    <tableColumn id="1" name="R04a - type buurt in stad"/>
  </tableColumns>
  <tableStyleInfo name="TableStyleMedium2" showFirstColumn="0" showLastColumn="0" showRowStripes="1" showColumnStripes="0"/>
</table>
</file>

<file path=xl/tables/table30.xml><?xml version="1.0" encoding="utf-8"?>
<table xmlns="http://schemas.openxmlformats.org/spreadsheetml/2006/main" id="41" name="_L08" displayName="_L08" ref="A214:A219" totalsRowShown="0" headerRowDxfId="19">
  <autoFilter ref="A214:A219"/>
  <tableColumns count="1">
    <tableColumn id="1" name="L08 - trillingen"/>
  </tableColumns>
  <tableStyleInfo name="TableStyleMedium2" showFirstColumn="0" showLastColumn="0" showRowStripes="1" showColumnStripes="0"/>
</table>
</file>

<file path=xl/tables/table31.xml><?xml version="1.0" encoding="utf-8"?>
<table xmlns="http://schemas.openxmlformats.org/spreadsheetml/2006/main" id="43" name="_M01" displayName="_M01" ref="A225:A231" totalsRowShown="0" headerRowDxfId="18">
  <autoFilter ref="A225:A231"/>
  <tableColumns count="1">
    <tableColumn id="1" name="M01 - wegennet"/>
  </tableColumns>
  <tableStyleInfo name="TableStyleMedium2" showFirstColumn="0" showLastColumn="0" showRowStripes="1" showColumnStripes="0"/>
</table>
</file>

<file path=xl/tables/table32.xml><?xml version="1.0" encoding="utf-8"?>
<table xmlns="http://schemas.openxmlformats.org/spreadsheetml/2006/main" id="44" name="_M02" displayName="_M02" ref="A232:A237" totalsRowShown="0" headerRowDxfId="17">
  <autoFilter ref="A232:A237"/>
  <tableColumns count="1">
    <tableColumn id="1" name="M02 - ontsluitingstraject"/>
  </tableColumns>
  <tableStyleInfo name="TableStyleMedium2" showFirstColumn="0" showLastColumn="0" showRowStripes="1" showColumnStripes="0"/>
</table>
</file>

<file path=xl/tables/table33.xml><?xml version="1.0" encoding="utf-8"?>
<table xmlns="http://schemas.openxmlformats.org/spreadsheetml/2006/main" id="45" name="_M03" displayName="_M03" ref="A238:A243" totalsRowShown="0" headerRowDxfId="16">
  <autoFilter ref="A238:A243"/>
  <tableColumns count="1">
    <tableColumn id="1" name="M03 - vrachtverkeer"/>
  </tableColumns>
  <tableStyleInfo name="TableStyleMedium2" showFirstColumn="0" showLastColumn="0" showRowStripes="1" showColumnStripes="0"/>
</table>
</file>

<file path=xl/tables/table34.xml><?xml version="1.0" encoding="utf-8"?>
<table xmlns="http://schemas.openxmlformats.org/spreadsheetml/2006/main" id="46" name="_M08" displayName="_M08" ref="A256:A262" totalsRowShown="0" headerRowDxfId="15">
  <autoFilter ref="A256:A262"/>
  <tableColumns count="1">
    <tableColumn id="1" name="M08 - waar laden en lossen"/>
  </tableColumns>
  <tableStyleInfo name="TableStyleMedium2" showFirstColumn="0" showLastColumn="0" showRowStripes="1" showColumnStripes="0"/>
</table>
</file>

<file path=xl/tables/table35.xml><?xml version="1.0" encoding="utf-8"?>
<table xmlns="http://schemas.openxmlformats.org/spreadsheetml/2006/main" id="47" name="_M04_M05_M06" displayName="_M04_M05_M06" ref="A244:A250" totalsRowShown="0" headerRowDxfId="14">
  <autoFilter ref="A244:A250"/>
  <tableColumns count="1">
    <tableColumn id="1" name="M04/M05/M06 - aantal vrachtbewegingen"/>
  </tableColumns>
  <tableStyleInfo name="TableStyleMedium2" showFirstColumn="0" showLastColumn="0" showRowStripes="1" showColumnStripes="0"/>
</table>
</file>

<file path=xl/tables/table36.xml><?xml version="1.0" encoding="utf-8"?>
<table xmlns="http://schemas.openxmlformats.org/spreadsheetml/2006/main" id="48" name="_M07" displayName="_M07" ref="A251:A255" totalsRowShown="0" headerRowDxfId="13">
  <autoFilter ref="A251:A255"/>
  <tableColumns count="1">
    <tableColumn id="1" name="M07 - concentratie"/>
  </tableColumns>
  <tableStyleInfo name="TableStyleMedium2" showFirstColumn="0" showLastColumn="0" showRowStripes="1" showColumnStripes="0"/>
</table>
</file>

<file path=xl/tables/table37.xml><?xml version="1.0" encoding="utf-8"?>
<table xmlns="http://schemas.openxmlformats.org/spreadsheetml/2006/main" id="49" name="_M09" displayName="_M09" ref="A263:A269" totalsRowShown="0" headerRowDxfId="12">
  <autoFilter ref="A263:A269"/>
  <tableColumns count="1">
    <tableColumn id="1" name="M09 - wanneer laden en lossen"/>
  </tableColumns>
  <tableStyleInfo name="TableStyleMedium2" showFirstColumn="0" showLastColumn="0" showRowStripes="1" showColumnStripes="0"/>
</table>
</file>

<file path=xl/tables/table38.xml><?xml version="1.0" encoding="utf-8"?>
<table xmlns="http://schemas.openxmlformats.org/spreadsheetml/2006/main" id="50" name="_M10" displayName="_M10" ref="A270:A274" totalsRowShown="0" headerRowDxfId="11">
  <autoFilter ref="A270:A274"/>
  <tableColumns count="1">
    <tableColumn id="1" name="M10 - parkeren"/>
  </tableColumns>
  <tableStyleInfo name="TableStyleMedium2" showFirstColumn="0" showLastColumn="0" showRowStripes="1" showColumnStripes="0"/>
</table>
</file>

<file path=xl/tables/table39.xml><?xml version="1.0" encoding="utf-8"?>
<table xmlns="http://schemas.openxmlformats.org/spreadsheetml/2006/main" id="51" name="_M11" displayName="_M11" ref="A275:A279" totalsRowShown="0" headerRowDxfId="10">
  <autoFilter ref="A275:A279"/>
  <tableColumns count="1">
    <tableColumn id="1" name="M11 - shifts"/>
  </tableColumns>
  <tableStyleInfo name="TableStyleMedium2" showFirstColumn="0" showLastColumn="0" showRowStripes="1" showColumnStripes="0"/>
</table>
</file>

<file path=xl/tables/table4.xml><?xml version="1.0" encoding="utf-8"?>
<table xmlns="http://schemas.openxmlformats.org/spreadsheetml/2006/main" id="11" name="_R04b" displayName="_R04b" ref="A21:A25" totalsRowShown="0" headerRowDxfId="45">
  <autoFilter ref="A21:A25"/>
  <tableColumns count="1">
    <tableColumn id="1" name="R04b - type buurt in gemeente"/>
  </tableColumns>
  <tableStyleInfo name="TableStyleMedium2" showFirstColumn="0" showLastColumn="0" showRowStripes="1" showColumnStripes="0"/>
</table>
</file>

<file path=xl/tables/table40.xml><?xml version="1.0" encoding="utf-8"?>
<table xmlns="http://schemas.openxmlformats.org/spreadsheetml/2006/main" id="52" name="_M12" displayName="_M12" ref="A280:A285" totalsRowShown="0" headerRowDxfId="9">
  <autoFilter ref="A280:A285"/>
  <tableColumns count="1">
    <tableColumn id="1" name="M12 - aantal bezoekers"/>
  </tableColumns>
  <tableStyleInfo name="TableStyleMedium2" showFirstColumn="0" showLastColumn="0" showRowStripes="1" showColumnStripes="0"/>
</table>
</file>

<file path=xl/tables/table41.xml><?xml version="1.0" encoding="utf-8"?>
<table xmlns="http://schemas.openxmlformats.org/spreadsheetml/2006/main" id="1" name="_S03" displayName="_S03" ref="A96:A101" totalsRowShown="0" headerRowDxfId="8">
  <autoFilter ref="A96:A101"/>
  <tableColumns count="1">
    <tableColumn id="1" name="S03 - collectief gebruik"/>
  </tableColumns>
  <tableStyleInfo name="TableStyleMedium2" showFirstColumn="0" showLastColumn="0" showRowStripes="1" showColumnStripes="0"/>
</table>
</file>

<file path=xl/tables/table42.xml><?xml version="1.0" encoding="utf-8"?>
<table xmlns="http://schemas.openxmlformats.org/spreadsheetml/2006/main" id="2" name="belang" displayName="belang" ref="A287:A291" totalsRowShown="0" headerRowDxfId="7">
  <autoFilter ref="A287:A291"/>
  <tableColumns count="1">
    <tableColumn id="1" name="belang"/>
  </tableColumns>
  <tableStyleInfo name="TableStyleMedium2" showFirstColumn="0" showLastColumn="0" showRowStripes="1" showColumnStripes="0"/>
</table>
</file>

<file path=xl/tables/table43.xml><?xml version="1.0" encoding="utf-8"?>
<table xmlns="http://schemas.openxmlformats.org/spreadsheetml/2006/main" id="63" name="_R01" displayName="_R01" ref="A1:A5" totalsRowShown="0" headerRowDxfId="6">
  <autoFilter ref="A1:A5"/>
  <tableColumns count="1">
    <tableColumn id="1" name="R01 - kwestsbare functies"/>
  </tableColumns>
  <tableStyleInfo name="TableStyleMedium2" showFirstColumn="0" showLastColumn="0" showRowStripes="1" showColumnStripes="0"/>
</table>
</file>

<file path=xl/tables/table44.xml><?xml version="1.0" encoding="utf-8"?>
<table xmlns="http://schemas.openxmlformats.org/spreadsheetml/2006/main" id="64" name="_R08" displayName="_R08" ref="A48:A54" totalsRowShown="0" headerRowDxfId="5">
  <autoFilter ref="A48:A54"/>
  <tableColumns count="1">
    <tableColumn id="1" name="R08 - staat van de site"/>
  </tableColumns>
  <tableStyleInfo name="TableStyleMedium2" showFirstColumn="0" showLastColumn="0" showRowStripes="1" showColumnStripes="0"/>
</table>
</file>

<file path=xl/tables/table45.xml><?xml version="1.0" encoding="utf-8"?>
<table xmlns="http://schemas.openxmlformats.org/spreadsheetml/2006/main" id="66" name="_R13" displayName="_R13" ref="A78:A83" totalsRowShown="0" headerRowDxfId="4">
  <autoFilter ref="A78:A83"/>
  <tableColumns count="1">
    <tableColumn id="1" name="R13 - behoud erfgoed"/>
  </tableColumns>
  <tableStyleInfo name="TableStyleMedium2" showFirstColumn="0" showLastColumn="0" showRowStripes="1" showColumnStripes="0"/>
</table>
</file>

<file path=xl/tables/table46.xml><?xml version="1.0" encoding="utf-8"?>
<table xmlns="http://schemas.openxmlformats.org/spreadsheetml/2006/main" id="67" name="_S04" displayName="_S04" ref="A102:A105" totalsRowShown="0" headerRowDxfId="3">
  <autoFilter ref="A102:A105"/>
  <tableColumns count="1">
    <tableColumn id="1" name="S04 - bewoning op de site"/>
  </tableColumns>
  <tableStyleInfo name="TableStyleMedium2" showFirstColumn="0" showLastColumn="0" showRowStripes="1" showColumnStripes="0"/>
</table>
</file>

<file path=xl/tables/table47.xml><?xml version="1.0" encoding="utf-8"?>
<table xmlns="http://schemas.openxmlformats.org/spreadsheetml/2006/main" id="68" name="_E03" displayName="_E03" ref="A118:A121" totalsRowShown="0" headerRowDxfId="2">
  <autoFilter ref="A118:A121"/>
  <tableColumns count="1">
    <tableColumn id="1" name="E03 - cluster"/>
  </tableColumns>
  <tableStyleInfo name="TableStyleMedium2" showFirstColumn="0" showLastColumn="0" showRowStripes="1" showColumnStripes="0"/>
</table>
</file>

<file path=xl/tables/table48.xml><?xml version="1.0" encoding="utf-8"?>
<table xmlns="http://schemas.openxmlformats.org/spreadsheetml/2006/main" id="69" name="_L02" displayName="_L02" ref="A179:A183" totalsRowShown="0" headerRowDxfId="1">
  <autoFilter ref="A179:A183"/>
  <tableColumns count="1">
    <tableColumn id="1" name="L02 - gevaarlijke stoffen"/>
  </tableColumns>
  <tableStyleInfo name="TableStyleMedium2" showFirstColumn="0" showLastColumn="0" showRowStripes="1" showColumnStripes="0"/>
</table>
</file>

<file path=xl/tables/table49.xml><?xml version="1.0" encoding="utf-8"?>
<table xmlns="http://schemas.openxmlformats.org/spreadsheetml/2006/main" id="70" name="_L09" displayName="_L09" ref="A220:A223" totalsRowShown="0" headerRowDxfId="0">
  <autoFilter ref="A220:A223"/>
  <tableColumns count="1">
    <tableColumn id="1" name="L09 - verharding"/>
  </tableColumns>
  <tableStyleInfo name="TableStyleMedium2" showFirstColumn="0" showLastColumn="0" showRowStripes="1" showColumnStripes="0"/>
</table>
</file>

<file path=xl/tables/table5.xml><?xml version="1.0" encoding="utf-8"?>
<table xmlns="http://schemas.openxmlformats.org/spreadsheetml/2006/main" id="13" name="_R05" displayName="_R05" ref="A26:A34" totalsRowShown="0" headerRowDxfId="44">
  <autoFilter ref="A26:A34"/>
  <tableColumns count="1">
    <tableColumn id="1" name="R05 - oppervlakte"/>
  </tableColumns>
  <tableStyleInfo name="TableStyleMedium2" showFirstColumn="0" showLastColumn="0" showRowStripes="1" showColumnStripes="0"/>
</table>
</file>

<file path=xl/tables/table6.xml><?xml version="1.0" encoding="utf-8"?>
<table xmlns="http://schemas.openxmlformats.org/spreadsheetml/2006/main" id="14" name="_R06" displayName="_R06" ref="A35:A42" totalsRowShown="0" headerRowDxfId="43">
  <autoFilter ref="A35:A42"/>
  <tableColumns count="1">
    <tableColumn id="1" name="R06 - bebouwingsgraad"/>
  </tableColumns>
  <tableStyleInfo name="TableStyleMedium2" showFirstColumn="0" showLastColumn="0" showRowStripes="1" showColumnStripes="0"/>
</table>
</file>

<file path=xl/tables/table7.xml><?xml version="1.0" encoding="utf-8"?>
<table xmlns="http://schemas.openxmlformats.org/spreadsheetml/2006/main" id="15" name="_R09" displayName="_R09" ref="A55:A60" totalsRowShown="0" headerRowDxfId="42">
  <autoFilter ref="A55:A60"/>
  <tableColumns count="1">
    <tableColumn id="1" name="R09 - buffering"/>
  </tableColumns>
  <tableStyleInfo name="TableStyleMedium2" showFirstColumn="0" showLastColumn="0" showRowStripes="1" showColumnStripes="0"/>
</table>
</file>

<file path=xl/tables/table8.xml><?xml version="1.0" encoding="utf-8"?>
<table xmlns="http://schemas.openxmlformats.org/spreadsheetml/2006/main" id="16" name="_R07" displayName="_R07" ref="A43:A47" totalsRowShown="0" headerRowDxfId="41">
  <autoFilter ref="A43:A47"/>
  <tableColumns count="1">
    <tableColumn id="1" name="R07 - aanwezigheid erfgoed"/>
  </tableColumns>
  <tableStyleInfo name="TableStyleMedium2" showFirstColumn="0" showLastColumn="0" showRowStripes="1" showColumnStripes="0"/>
</table>
</file>

<file path=xl/tables/table9.xml><?xml version="1.0" encoding="utf-8"?>
<table xmlns="http://schemas.openxmlformats.org/spreadsheetml/2006/main" id="17" name="_R10" displayName="_R10" ref="A61:A66" totalsRowShown="0" headerRowDxfId="40">
  <autoFilter ref="A61:A66"/>
  <tableColumns count="1">
    <tableColumn id="1" name="R10 - visuele impact"/>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50" Type="http://schemas.openxmlformats.org/officeDocument/2006/relationships/table" Target="../tables/table49.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 Id="rId1" Type="http://schemas.openxmlformats.org/officeDocument/2006/relationships/printerSettings" Target="../printerSettings/printerSettings6.bin"/><Relationship Id="rId6"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249977111117893"/>
  </sheetPr>
  <dimension ref="A1:C119"/>
  <sheetViews>
    <sheetView showGridLines="0" zoomScale="90" zoomScaleNormal="90" workbookViewId="0">
      <selection activeCell="B11" sqref="B11"/>
    </sheetView>
  </sheetViews>
  <sheetFormatPr defaultRowHeight="21" customHeight="1" thickTop="1" thickBottom="1" x14ac:dyDescent="0.3"/>
  <cols>
    <col min="1" max="1" width="9.140625" style="20"/>
    <col min="2" max="2" width="90.28515625" style="19" customWidth="1"/>
    <col min="3" max="3" width="54.5703125" style="19" customWidth="1"/>
    <col min="4" max="5" width="26.140625" style="20" customWidth="1"/>
    <col min="6" max="6" width="35.140625" style="20" customWidth="1"/>
    <col min="7" max="16384" width="9.140625" style="20"/>
  </cols>
  <sheetData>
    <row r="1" spans="1:3" ht="21" customHeight="1" thickTop="1" thickBot="1" x14ac:dyDescent="0.3">
      <c r="A1" s="26"/>
      <c r="B1" s="23" t="s">
        <v>99</v>
      </c>
      <c r="C1" s="21"/>
    </row>
    <row r="2" spans="1:3" ht="21" customHeight="1" thickTop="1" thickBot="1" x14ac:dyDescent="0.3">
      <c r="A2" s="25"/>
      <c r="B2" s="23" t="s">
        <v>98</v>
      </c>
    </row>
    <row r="3" spans="1:3" ht="21" customHeight="1" thickTop="1" thickBot="1" x14ac:dyDescent="0.3">
      <c r="A3" s="27"/>
      <c r="B3" s="23" t="s">
        <v>101</v>
      </c>
    </row>
    <row r="4" spans="1:3" ht="21" customHeight="1" thickTop="1" thickBot="1" x14ac:dyDescent="0.3">
      <c r="A4" s="24"/>
      <c r="B4" s="23" t="s">
        <v>100</v>
      </c>
    </row>
    <row r="5" spans="1:3" ht="21" customHeight="1" thickTop="1" thickBot="1" x14ac:dyDescent="0.3">
      <c r="A5" s="19"/>
    </row>
    <row r="6" spans="1:3" ht="21" customHeight="1" thickTop="1" thickBot="1" x14ac:dyDescent="0.3">
      <c r="A6" s="20" t="s">
        <v>208</v>
      </c>
    </row>
    <row r="78" ht="21" customHeight="1" x14ac:dyDescent="0.25"/>
    <row r="79" ht="21" customHeight="1" x14ac:dyDescent="0.25"/>
    <row r="80"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K65"/>
  <sheetViews>
    <sheetView topLeftCell="C1" zoomScale="70" zoomScaleNormal="70" workbookViewId="0">
      <selection activeCell="J11" sqref="J11"/>
    </sheetView>
  </sheetViews>
  <sheetFormatPr defaultRowHeight="15" x14ac:dyDescent="0.25"/>
  <cols>
    <col min="1" max="1" width="81.7109375" customWidth="1"/>
    <col min="2" max="2" width="56.85546875" customWidth="1"/>
    <col min="3" max="3" width="3.28515625" style="12" customWidth="1"/>
    <col min="4" max="4" width="83.140625" customWidth="1"/>
    <col min="5" max="5" width="103.7109375" customWidth="1"/>
    <col min="6" max="7" width="26.140625" customWidth="1"/>
    <col min="8" max="8" width="35.140625" customWidth="1"/>
    <col min="9" max="9" width="11.5703125" customWidth="1"/>
  </cols>
  <sheetData>
    <row r="1" spans="1:11" x14ac:dyDescent="0.25">
      <c r="A1" s="6" t="s">
        <v>10</v>
      </c>
      <c r="B1" s="8">
        <f>SUM(C6:C42)/COUNT(C6:C42)</f>
        <v>2.75</v>
      </c>
      <c r="D1" s="7"/>
    </row>
    <row r="3" spans="1:11" x14ac:dyDescent="0.25">
      <c r="A3" s="1" t="s">
        <v>19</v>
      </c>
      <c r="B3" s="1"/>
      <c r="C3" s="9"/>
    </row>
    <row r="4" spans="1:11" x14ac:dyDescent="0.25">
      <c r="A4" s="1" t="s">
        <v>22</v>
      </c>
      <c r="B4" s="1"/>
      <c r="C4" s="9"/>
    </row>
    <row r="5" spans="1:11" ht="22.5" customHeight="1" x14ac:dyDescent="0.25">
      <c r="H5" s="14" t="s">
        <v>58</v>
      </c>
      <c r="I5" s="14"/>
      <c r="J5" s="14" t="s">
        <v>59</v>
      </c>
    </row>
    <row r="6" spans="1:11" x14ac:dyDescent="0.25">
      <c r="A6" s="4"/>
      <c r="B6" s="4"/>
      <c r="C6" s="10">
        <v>2</v>
      </c>
      <c r="D6" s="4"/>
      <c r="E6" s="1" t="s">
        <v>18</v>
      </c>
      <c r="H6" s="14" t="s">
        <v>60</v>
      </c>
      <c r="I6" s="14" t="s">
        <v>61</v>
      </c>
      <c r="J6" s="14" t="str">
        <f>A1</f>
        <v>Mobiliteitsprofiel</v>
      </c>
      <c r="K6" t="str">
        <f>A44</f>
        <v>Bereikbaarheidsprofiel</v>
      </c>
    </row>
    <row r="7" spans="1:11" x14ac:dyDescent="0.25">
      <c r="A7" s="4"/>
      <c r="B7" s="4"/>
      <c r="C7" s="10"/>
      <c r="D7" s="4"/>
      <c r="E7" s="1" t="s">
        <v>73</v>
      </c>
      <c r="H7" s="14">
        <v>0</v>
      </c>
      <c r="I7" s="14">
        <v>20</v>
      </c>
      <c r="J7" s="15">
        <f>B1/5</f>
        <v>0.55000000000000004</v>
      </c>
      <c r="K7" s="16">
        <f>B44/H12</f>
        <v>0.6</v>
      </c>
    </row>
    <row r="8" spans="1:11" x14ac:dyDescent="0.25">
      <c r="A8" s="4"/>
      <c r="B8" s="4"/>
      <c r="C8" s="10"/>
      <c r="D8" s="4"/>
      <c r="E8" s="1" t="s">
        <v>12</v>
      </c>
      <c r="H8" s="14">
        <v>1</v>
      </c>
      <c r="I8" s="14">
        <v>20</v>
      </c>
      <c r="J8" s="15">
        <v>0.01</v>
      </c>
      <c r="K8" s="17">
        <v>0.01</v>
      </c>
    </row>
    <row r="9" spans="1:11" x14ac:dyDescent="0.25">
      <c r="A9" s="4"/>
      <c r="B9" s="4"/>
      <c r="C9" s="10"/>
      <c r="D9" s="4"/>
      <c r="E9" s="1"/>
      <c r="H9" s="14">
        <v>2</v>
      </c>
      <c r="I9" s="14">
        <v>20</v>
      </c>
      <c r="J9" s="15">
        <f>J12-J8-J7</f>
        <v>0.43999999999999995</v>
      </c>
      <c r="K9" s="15">
        <f>K12-K8-K7</f>
        <v>0.39</v>
      </c>
    </row>
    <row r="10" spans="1:11" x14ac:dyDescent="0.25">
      <c r="H10" s="14">
        <v>3</v>
      </c>
      <c r="I10" s="14">
        <v>20</v>
      </c>
      <c r="J10" s="15"/>
      <c r="K10" s="17">
        <v>0</v>
      </c>
    </row>
    <row r="11" spans="1:11" x14ac:dyDescent="0.25">
      <c r="A11" s="4"/>
      <c r="B11" s="4"/>
      <c r="C11" s="10">
        <v>2</v>
      </c>
      <c r="D11" s="4"/>
      <c r="E11" s="1" t="s">
        <v>70</v>
      </c>
      <c r="H11" s="14">
        <v>4</v>
      </c>
      <c r="I11" s="14">
        <v>20</v>
      </c>
      <c r="J11" s="15"/>
      <c r="K11" s="17">
        <v>0</v>
      </c>
    </row>
    <row r="12" spans="1:11" x14ac:dyDescent="0.25">
      <c r="A12" s="4"/>
      <c r="B12" s="4"/>
      <c r="C12" s="10"/>
      <c r="D12" s="4"/>
      <c r="E12" s="1" t="s">
        <v>71</v>
      </c>
      <c r="H12" s="14">
        <v>5</v>
      </c>
      <c r="I12" s="14">
        <v>100</v>
      </c>
      <c r="J12" s="15">
        <v>1</v>
      </c>
      <c r="K12" s="17">
        <v>1</v>
      </c>
    </row>
    <row r="13" spans="1:11" x14ac:dyDescent="0.25">
      <c r="A13" s="4"/>
      <c r="B13" s="4"/>
      <c r="C13" s="10"/>
      <c r="D13" s="4"/>
      <c r="E13" s="1" t="s">
        <v>72</v>
      </c>
    </row>
    <row r="14" spans="1:11" x14ac:dyDescent="0.25">
      <c r="A14" s="4"/>
      <c r="B14" s="4"/>
      <c r="C14" s="10"/>
      <c r="D14" s="4"/>
    </row>
    <row r="16" spans="1:11" x14ac:dyDescent="0.25">
      <c r="A16" s="4"/>
      <c r="B16" s="4"/>
      <c r="C16" s="10">
        <v>3</v>
      </c>
      <c r="D16" s="4"/>
    </row>
    <row r="17" spans="1:5" x14ac:dyDescent="0.25">
      <c r="A17" s="18"/>
      <c r="B17" s="4"/>
      <c r="C17" s="10"/>
      <c r="D17" s="4"/>
    </row>
    <row r="18" spans="1:5" x14ac:dyDescent="0.25">
      <c r="A18" s="4"/>
      <c r="B18" s="4"/>
      <c r="C18" s="10"/>
      <c r="D18" s="4"/>
    </row>
    <row r="19" spans="1:5" x14ac:dyDescent="0.25">
      <c r="A19" s="4"/>
      <c r="B19" s="4"/>
      <c r="C19" s="10"/>
      <c r="D19" s="4"/>
    </row>
    <row r="21" spans="1:5" x14ac:dyDescent="0.25">
      <c r="A21" s="4" t="s">
        <v>17</v>
      </c>
      <c r="B21" s="4"/>
      <c r="C21" s="10">
        <v>4</v>
      </c>
      <c r="D21" s="4" t="s">
        <v>13</v>
      </c>
      <c r="E21" s="1" t="s">
        <v>44</v>
      </c>
    </row>
    <row r="22" spans="1:5" x14ac:dyDescent="0.25">
      <c r="A22" s="4"/>
      <c r="B22" s="4"/>
      <c r="C22" s="10"/>
      <c r="D22" s="4" t="s">
        <v>14</v>
      </c>
      <c r="E22" s="1" t="s">
        <v>45</v>
      </c>
    </row>
    <row r="23" spans="1:5" x14ac:dyDescent="0.25">
      <c r="A23" s="4"/>
      <c r="B23" s="4"/>
      <c r="C23" s="10"/>
      <c r="D23" s="4" t="s">
        <v>15</v>
      </c>
      <c r="E23" s="3" t="s">
        <v>46</v>
      </c>
    </row>
    <row r="24" spans="1:5" x14ac:dyDescent="0.25">
      <c r="A24" s="4"/>
      <c r="B24" s="4"/>
      <c r="C24" s="10"/>
      <c r="D24" s="4" t="s">
        <v>16</v>
      </c>
    </row>
    <row r="26" spans="1:5" x14ac:dyDescent="0.25">
      <c r="A26" s="5"/>
      <c r="B26" s="5"/>
      <c r="C26" s="11">
        <v>2</v>
      </c>
      <c r="D26" s="5"/>
    </row>
    <row r="27" spans="1:5" x14ac:dyDescent="0.25">
      <c r="A27" s="5"/>
      <c r="B27" s="5"/>
      <c r="C27" s="11"/>
      <c r="D27" s="5"/>
    </row>
    <row r="28" spans="1:5" x14ac:dyDescent="0.25">
      <c r="D28" s="2"/>
    </row>
    <row r="29" spans="1:5" x14ac:dyDescent="0.25">
      <c r="A29" s="5"/>
      <c r="B29" s="5"/>
      <c r="C29" s="11">
        <v>4</v>
      </c>
      <c r="D29" s="5"/>
      <c r="E29" s="1"/>
    </row>
    <row r="30" spans="1:5" x14ac:dyDescent="0.25">
      <c r="A30" s="4"/>
      <c r="B30" s="4"/>
      <c r="C30" s="10"/>
      <c r="D30" s="5"/>
      <c r="E30" s="1"/>
    </row>
    <row r="31" spans="1:5" x14ac:dyDescent="0.25">
      <c r="A31" s="4"/>
      <c r="B31" s="4"/>
      <c r="C31" s="10"/>
      <c r="D31" s="5"/>
      <c r="E31" s="1"/>
    </row>
    <row r="32" spans="1:5" x14ac:dyDescent="0.25">
      <c r="A32" s="4"/>
      <c r="B32" s="4"/>
      <c r="C32" s="10"/>
      <c r="D32" s="5"/>
    </row>
    <row r="33" spans="1:5" x14ac:dyDescent="0.25">
      <c r="A33" s="4"/>
      <c r="B33" s="4"/>
      <c r="C33" s="10"/>
      <c r="D33" s="5"/>
    </row>
    <row r="34" spans="1:5" x14ac:dyDescent="0.25">
      <c r="A34" s="4"/>
      <c r="B34" s="4"/>
      <c r="C34" s="10"/>
      <c r="D34" s="5"/>
    </row>
    <row r="36" spans="1:5" x14ac:dyDescent="0.25">
      <c r="A36" s="5" t="s">
        <v>23</v>
      </c>
      <c r="B36" s="5"/>
      <c r="C36" s="11">
        <v>1</v>
      </c>
      <c r="D36" s="5"/>
    </row>
    <row r="37" spans="1:5" x14ac:dyDescent="0.25">
      <c r="A37" s="5"/>
      <c r="B37" s="5"/>
      <c r="C37" s="11"/>
      <c r="D37" s="5"/>
    </row>
    <row r="38" spans="1:5" x14ac:dyDescent="0.25">
      <c r="A38" s="2"/>
      <c r="B38" s="2"/>
      <c r="C38" s="13"/>
      <c r="D38" s="2"/>
    </row>
    <row r="39" spans="1:5" x14ac:dyDescent="0.25">
      <c r="A39" s="5" t="s">
        <v>24</v>
      </c>
      <c r="B39" s="5"/>
      <c r="C39" s="11">
        <v>4</v>
      </c>
      <c r="D39" s="5"/>
    </row>
    <row r="40" spans="1:5" x14ac:dyDescent="0.25">
      <c r="A40" s="5"/>
      <c r="B40" s="5"/>
      <c r="C40" s="11"/>
      <c r="D40" s="5"/>
    </row>
    <row r="41" spans="1:5" x14ac:dyDescent="0.25">
      <c r="A41" s="5"/>
      <c r="B41" s="5"/>
      <c r="C41" s="11"/>
      <c r="D41" s="5"/>
    </row>
    <row r="42" spans="1:5" x14ac:dyDescent="0.25">
      <c r="A42" s="5"/>
      <c r="B42" s="5"/>
      <c r="C42" s="11"/>
      <c r="D42" s="5"/>
      <c r="E42" s="1" t="s">
        <v>25</v>
      </c>
    </row>
    <row r="44" spans="1:5" x14ac:dyDescent="0.25">
      <c r="A44" s="6" t="s">
        <v>11</v>
      </c>
      <c r="B44" s="8">
        <f>SUM(C46:C61)/COUNT(C46:C61)</f>
        <v>3</v>
      </c>
      <c r="C44" s="8"/>
      <c r="D44" s="7"/>
    </row>
    <row r="46" spans="1:5" x14ac:dyDescent="0.25">
      <c r="A46" s="4" t="s">
        <v>26</v>
      </c>
      <c r="B46" s="4"/>
      <c r="C46" s="10">
        <v>3</v>
      </c>
      <c r="D46" s="4"/>
      <c r="E46" s="1" t="s">
        <v>27</v>
      </c>
    </row>
    <row r="47" spans="1:5" x14ac:dyDescent="0.25">
      <c r="A47" s="4"/>
      <c r="B47" s="4"/>
      <c r="C47" s="10"/>
      <c r="D47" s="4"/>
      <c r="E47" s="1"/>
    </row>
    <row r="48" spans="1:5" x14ac:dyDescent="0.25">
      <c r="A48" s="4" t="s">
        <v>75</v>
      </c>
      <c r="B48" s="4"/>
      <c r="C48" s="10"/>
      <c r="D48" s="4"/>
      <c r="E48" s="1"/>
    </row>
    <row r="49" spans="1:5" x14ac:dyDescent="0.25">
      <c r="A49" s="4" t="s">
        <v>76</v>
      </c>
      <c r="B49" s="4"/>
      <c r="C49" s="10"/>
      <c r="D49" s="4"/>
      <c r="E49" s="1"/>
    </row>
    <row r="50" spans="1:5" x14ac:dyDescent="0.25">
      <c r="E50" s="1"/>
    </row>
    <row r="51" spans="1:5" x14ac:dyDescent="0.25">
      <c r="A51" s="4" t="s">
        <v>28</v>
      </c>
      <c r="B51" s="4"/>
      <c r="C51" s="10">
        <v>2</v>
      </c>
      <c r="D51" s="4" t="s">
        <v>29</v>
      </c>
      <c r="E51" s="1"/>
    </row>
    <row r="52" spans="1:5" x14ac:dyDescent="0.25">
      <c r="A52" s="4"/>
      <c r="B52" s="4"/>
      <c r="C52" s="10"/>
      <c r="D52" s="4" t="s">
        <v>30</v>
      </c>
      <c r="E52" s="1"/>
    </row>
    <row r="53" spans="1:5" x14ac:dyDescent="0.25">
      <c r="E53" s="1"/>
    </row>
    <row r="54" spans="1:5" x14ac:dyDescent="0.25">
      <c r="A54" s="4" t="s">
        <v>26</v>
      </c>
      <c r="B54" s="4"/>
      <c r="C54" s="10">
        <v>3</v>
      </c>
      <c r="D54" s="4" t="s">
        <v>32</v>
      </c>
      <c r="E54" s="1"/>
    </row>
    <row r="55" spans="1:5" x14ac:dyDescent="0.25">
      <c r="A55" s="4"/>
      <c r="B55" s="4"/>
      <c r="C55" s="10"/>
      <c r="D55" s="4" t="s">
        <v>33</v>
      </c>
      <c r="E55" s="1"/>
    </row>
    <row r="56" spans="1:5" x14ac:dyDescent="0.25">
      <c r="A56" s="4"/>
      <c r="B56" s="4"/>
      <c r="C56" s="10"/>
      <c r="D56" s="4" t="s">
        <v>31</v>
      </c>
      <c r="E56" s="1"/>
    </row>
    <row r="57" spans="1:5" x14ac:dyDescent="0.25">
      <c r="E57" s="1"/>
    </row>
    <row r="58" spans="1:5" x14ac:dyDescent="0.25">
      <c r="A58" s="4" t="s">
        <v>38</v>
      </c>
      <c r="B58" s="4"/>
      <c r="C58" s="10">
        <v>4</v>
      </c>
      <c r="D58" s="4" t="s">
        <v>34</v>
      </c>
      <c r="E58" s="1"/>
    </row>
    <row r="59" spans="1:5" x14ac:dyDescent="0.25">
      <c r="A59" s="4" t="s">
        <v>74</v>
      </c>
      <c r="B59" s="4"/>
      <c r="C59" s="10"/>
      <c r="D59" s="4" t="s">
        <v>35</v>
      </c>
      <c r="E59" s="1"/>
    </row>
    <row r="60" spans="1:5" x14ac:dyDescent="0.25">
      <c r="A60" s="4"/>
      <c r="B60" s="4"/>
      <c r="C60" s="10"/>
      <c r="D60" s="4" t="s">
        <v>36</v>
      </c>
      <c r="E60" s="1"/>
    </row>
    <row r="61" spans="1:5" x14ac:dyDescent="0.25">
      <c r="A61" s="4"/>
      <c r="B61" s="4"/>
      <c r="C61" s="10"/>
      <c r="D61" s="4" t="s">
        <v>37</v>
      </c>
      <c r="E61" s="1"/>
    </row>
    <row r="62" spans="1:5" x14ac:dyDescent="0.25">
      <c r="E62" s="1"/>
    </row>
    <row r="63" spans="1:5" x14ac:dyDescent="0.25">
      <c r="B63" t="s">
        <v>69</v>
      </c>
      <c r="D63" s="4" t="s">
        <v>66</v>
      </c>
    </row>
    <row r="64" spans="1:5" x14ac:dyDescent="0.25">
      <c r="D64" s="4" t="s">
        <v>67</v>
      </c>
    </row>
    <row r="65" spans="4:4" x14ac:dyDescent="0.25">
      <c r="D65" s="4" t="s">
        <v>68</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1</xdr:col>
                    <xdr:colOff>9525</xdr:colOff>
                    <xdr:row>5</xdr:row>
                    <xdr:rowOff>104775</xdr:rowOff>
                  </from>
                  <to>
                    <xdr:col>1</xdr:col>
                    <xdr:colOff>3752850</xdr:colOff>
                    <xdr:row>6</xdr:row>
                    <xdr:rowOff>95250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1</xdr:col>
                    <xdr:colOff>0</xdr:colOff>
                    <xdr:row>9</xdr:row>
                    <xdr:rowOff>180975</xdr:rowOff>
                  </from>
                  <to>
                    <xdr:col>1</xdr:col>
                    <xdr:colOff>3743325</xdr:colOff>
                    <xdr:row>10</xdr:row>
                    <xdr:rowOff>171450</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xdr:col>
                    <xdr:colOff>0</xdr:colOff>
                    <xdr:row>15</xdr:row>
                    <xdr:rowOff>0</xdr:rowOff>
                  </from>
                  <to>
                    <xdr:col>1</xdr:col>
                    <xdr:colOff>3743325</xdr:colOff>
                    <xdr:row>15</xdr:row>
                    <xdr:rowOff>180975</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1</xdr:col>
                    <xdr:colOff>0</xdr:colOff>
                    <xdr:row>20</xdr:row>
                    <xdr:rowOff>0</xdr:rowOff>
                  </from>
                  <to>
                    <xdr:col>1</xdr:col>
                    <xdr:colOff>3743325</xdr:colOff>
                    <xdr:row>20</xdr:row>
                    <xdr:rowOff>180975</xdr:rowOff>
                  </to>
                </anchor>
              </controlPr>
            </control>
          </mc:Choice>
        </mc:AlternateContent>
        <mc:AlternateContent xmlns:mc="http://schemas.openxmlformats.org/markup-compatibility/2006">
          <mc:Choice Requires="x14">
            <control shapeId="1031" r:id="rId8" name="Drop Down 7">
              <controlPr defaultSize="0" autoLine="0" autoPict="0">
                <anchor moveWithCells="1">
                  <from>
                    <xdr:col>1</xdr:col>
                    <xdr:colOff>0</xdr:colOff>
                    <xdr:row>25</xdr:row>
                    <xdr:rowOff>0</xdr:rowOff>
                  </from>
                  <to>
                    <xdr:col>1</xdr:col>
                    <xdr:colOff>3743325</xdr:colOff>
                    <xdr:row>25</xdr:row>
                    <xdr:rowOff>180975</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1</xdr:col>
                    <xdr:colOff>0</xdr:colOff>
                    <xdr:row>27</xdr:row>
                    <xdr:rowOff>180975</xdr:rowOff>
                  </from>
                  <to>
                    <xdr:col>1</xdr:col>
                    <xdr:colOff>3743325</xdr:colOff>
                    <xdr:row>28</xdr:row>
                    <xdr:rowOff>171450</xdr:rowOff>
                  </to>
                </anchor>
              </controlPr>
            </control>
          </mc:Choice>
        </mc:AlternateContent>
        <mc:AlternateContent xmlns:mc="http://schemas.openxmlformats.org/markup-compatibility/2006">
          <mc:Choice Requires="x14">
            <control shapeId="1033" r:id="rId10" name="Drop Down 9">
              <controlPr defaultSize="0" autoLine="0" autoPict="0">
                <anchor moveWithCells="1">
                  <from>
                    <xdr:col>1</xdr:col>
                    <xdr:colOff>0</xdr:colOff>
                    <xdr:row>35</xdr:row>
                    <xdr:rowOff>0</xdr:rowOff>
                  </from>
                  <to>
                    <xdr:col>1</xdr:col>
                    <xdr:colOff>3743325</xdr:colOff>
                    <xdr:row>35</xdr:row>
                    <xdr:rowOff>180975</xdr:rowOff>
                  </to>
                </anchor>
              </controlPr>
            </control>
          </mc:Choice>
        </mc:AlternateContent>
        <mc:AlternateContent xmlns:mc="http://schemas.openxmlformats.org/markup-compatibility/2006">
          <mc:Choice Requires="x14">
            <control shapeId="1034" r:id="rId11" name="Drop Down 10">
              <controlPr defaultSize="0" autoLine="0" autoPict="0">
                <anchor moveWithCells="1">
                  <from>
                    <xdr:col>1</xdr:col>
                    <xdr:colOff>0</xdr:colOff>
                    <xdr:row>35</xdr:row>
                    <xdr:rowOff>0</xdr:rowOff>
                  </from>
                  <to>
                    <xdr:col>1</xdr:col>
                    <xdr:colOff>3743325</xdr:colOff>
                    <xdr:row>35</xdr:row>
                    <xdr:rowOff>180975</xdr:rowOff>
                  </to>
                </anchor>
              </controlPr>
            </control>
          </mc:Choice>
        </mc:AlternateContent>
        <mc:AlternateContent xmlns:mc="http://schemas.openxmlformats.org/markup-compatibility/2006">
          <mc:Choice Requires="x14">
            <control shapeId="1035" r:id="rId12" name="Drop Down 11">
              <controlPr defaultSize="0" autoLine="0" autoPict="0">
                <anchor moveWithCells="1">
                  <from>
                    <xdr:col>1</xdr:col>
                    <xdr:colOff>0</xdr:colOff>
                    <xdr:row>35</xdr:row>
                    <xdr:rowOff>0</xdr:rowOff>
                  </from>
                  <to>
                    <xdr:col>1</xdr:col>
                    <xdr:colOff>3743325</xdr:colOff>
                    <xdr:row>35</xdr:row>
                    <xdr:rowOff>180975</xdr:rowOff>
                  </to>
                </anchor>
              </controlPr>
            </control>
          </mc:Choice>
        </mc:AlternateContent>
        <mc:AlternateContent xmlns:mc="http://schemas.openxmlformats.org/markup-compatibility/2006">
          <mc:Choice Requires="x14">
            <control shapeId="1036" r:id="rId13" name="Drop Down 12">
              <controlPr defaultSize="0" autoLine="0" autoPict="0">
                <anchor moveWithCells="1">
                  <from>
                    <xdr:col>1</xdr:col>
                    <xdr:colOff>0</xdr:colOff>
                    <xdr:row>35</xdr:row>
                    <xdr:rowOff>0</xdr:rowOff>
                  </from>
                  <to>
                    <xdr:col>1</xdr:col>
                    <xdr:colOff>3743325</xdr:colOff>
                    <xdr:row>35</xdr:row>
                    <xdr:rowOff>180975</xdr:rowOff>
                  </to>
                </anchor>
              </controlPr>
            </control>
          </mc:Choice>
        </mc:AlternateContent>
        <mc:AlternateContent xmlns:mc="http://schemas.openxmlformats.org/markup-compatibility/2006">
          <mc:Choice Requires="x14">
            <control shapeId="1037" r:id="rId14" name="Drop Down 13">
              <controlPr defaultSize="0" autoLine="0" autoPict="0">
                <anchor moveWithCells="1">
                  <from>
                    <xdr:col>1</xdr:col>
                    <xdr:colOff>0</xdr:colOff>
                    <xdr:row>35</xdr:row>
                    <xdr:rowOff>0</xdr:rowOff>
                  </from>
                  <to>
                    <xdr:col>1</xdr:col>
                    <xdr:colOff>3743325</xdr:colOff>
                    <xdr:row>35</xdr:row>
                    <xdr:rowOff>180975</xdr:rowOff>
                  </to>
                </anchor>
              </controlPr>
            </control>
          </mc:Choice>
        </mc:AlternateContent>
        <mc:AlternateContent xmlns:mc="http://schemas.openxmlformats.org/markup-compatibility/2006">
          <mc:Choice Requires="x14">
            <control shapeId="1038" r:id="rId15" name="Drop Down 14">
              <controlPr defaultSize="0" autoLine="0" autoPict="0">
                <anchor moveWithCells="1">
                  <from>
                    <xdr:col>1</xdr:col>
                    <xdr:colOff>0</xdr:colOff>
                    <xdr:row>35</xdr:row>
                    <xdr:rowOff>0</xdr:rowOff>
                  </from>
                  <to>
                    <xdr:col>1</xdr:col>
                    <xdr:colOff>3743325</xdr:colOff>
                    <xdr:row>35</xdr:row>
                    <xdr:rowOff>180975</xdr:rowOff>
                  </to>
                </anchor>
              </controlPr>
            </control>
          </mc:Choice>
        </mc:AlternateContent>
        <mc:AlternateContent xmlns:mc="http://schemas.openxmlformats.org/markup-compatibility/2006">
          <mc:Choice Requires="x14">
            <control shapeId="1039" r:id="rId16" name="Drop Down 15">
              <controlPr defaultSize="0" autoLine="0" autoPict="0">
                <anchor moveWithCells="1">
                  <from>
                    <xdr:col>1</xdr:col>
                    <xdr:colOff>0</xdr:colOff>
                    <xdr:row>38</xdr:row>
                    <xdr:rowOff>0</xdr:rowOff>
                  </from>
                  <to>
                    <xdr:col>1</xdr:col>
                    <xdr:colOff>3743325</xdr:colOff>
                    <xdr:row>38</xdr:row>
                    <xdr:rowOff>180975</xdr:rowOff>
                  </to>
                </anchor>
              </controlPr>
            </control>
          </mc:Choice>
        </mc:AlternateContent>
        <mc:AlternateContent xmlns:mc="http://schemas.openxmlformats.org/markup-compatibility/2006">
          <mc:Choice Requires="x14">
            <control shapeId="1040" r:id="rId17" name="Drop Down 16">
              <controlPr defaultSize="0" autoLine="0" autoPict="0">
                <anchor moveWithCells="1">
                  <from>
                    <xdr:col>1</xdr:col>
                    <xdr:colOff>0</xdr:colOff>
                    <xdr:row>45</xdr:row>
                    <xdr:rowOff>19050</xdr:rowOff>
                  </from>
                  <to>
                    <xdr:col>1</xdr:col>
                    <xdr:colOff>3743325</xdr:colOff>
                    <xdr:row>46</xdr:row>
                    <xdr:rowOff>9525</xdr:rowOff>
                  </to>
                </anchor>
              </controlPr>
            </control>
          </mc:Choice>
        </mc:AlternateContent>
        <mc:AlternateContent xmlns:mc="http://schemas.openxmlformats.org/markup-compatibility/2006">
          <mc:Choice Requires="x14">
            <control shapeId="1041" r:id="rId18" name="Drop Down 17">
              <controlPr defaultSize="0" autoLine="0" autoPict="0">
                <anchor moveWithCells="1">
                  <from>
                    <xdr:col>1</xdr:col>
                    <xdr:colOff>0</xdr:colOff>
                    <xdr:row>50</xdr:row>
                    <xdr:rowOff>9525</xdr:rowOff>
                  </from>
                  <to>
                    <xdr:col>1</xdr:col>
                    <xdr:colOff>3743325</xdr:colOff>
                    <xdr:row>51</xdr:row>
                    <xdr:rowOff>0</xdr:rowOff>
                  </to>
                </anchor>
              </controlPr>
            </control>
          </mc:Choice>
        </mc:AlternateContent>
        <mc:AlternateContent xmlns:mc="http://schemas.openxmlformats.org/markup-compatibility/2006">
          <mc:Choice Requires="x14">
            <control shapeId="1042" r:id="rId19" name="Drop Down 18">
              <controlPr defaultSize="0" autoLine="0" autoPict="0">
                <anchor moveWithCells="1">
                  <from>
                    <xdr:col>1</xdr:col>
                    <xdr:colOff>0</xdr:colOff>
                    <xdr:row>53</xdr:row>
                    <xdr:rowOff>0</xdr:rowOff>
                  </from>
                  <to>
                    <xdr:col>1</xdr:col>
                    <xdr:colOff>3743325</xdr:colOff>
                    <xdr:row>53</xdr:row>
                    <xdr:rowOff>180975</xdr:rowOff>
                  </to>
                </anchor>
              </controlPr>
            </control>
          </mc:Choice>
        </mc:AlternateContent>
        <mc:AlternateContent xmlns:mc="http://schemas.openxmlformats.org/markup-compatibility/2006">
          <mc:Choice Requires="x14">
            <control shapeId="1043" r:id="rId20" name="Drop Down 19">
              <controlPr defaultSize="0" autoLine="0" autoPict="0">
                <anchor moveWithCells="1">
                  <from>
                    <xdr:col>1</xdr:col>
                    <xdr:colOff>0</xdr:colOff>
                    <xdr:row>57</xdr:row>
                    <xdr:rowOff>19050</xdr:rowOff>
                  </from>
                  <to>
                    <xdr:col>1</xdr:col>
                    <xdr:colOff>3743325</xdr:colOff>
                    <xdr:row>58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31"/>
  <sheetViews>
    <sheetView showGridLines="0" zoomScaleNormal="100" workbookViewId="0">
      <selection activeCell="A32" sqref="A32"/>
    </sheetView>
  </sheetViews>
  <sheetFormatPr defaultRowHeight="22.5" customHeight="1" thickTop="1" thickBottom="1" x14ac:dyDescent="0.3"/>
  <cols>
    <col min="1" max="1" width="135" style="83" customWidth="1"/>
    <col min="2" max="2" width="88.28515625" style="83" customWidth="1"/>
    <col min="3" max="16384" width="9.140625" style="83"/>
  </cols>
  <sheetData>
    <row r="1" spans="1:2" ht="22.5" customHeight="1" thickTop="1" thickBot="1" x14ac:dyDescent="0.3">
      <c r="A1" s="82" t="s">
        <v>179</v>
      </c>
    </row>
    <row r="2" spans="1:2" ht="22.5" customHeight="1" thickTop="1" thickBot="1" x14ac:dyDescent="0.3">
      <c r="A2" s="83" t="s">
        <v>78</v>
      </c>
      <c r="B2" s="83" t="s">
        <v>186</v>
      </c>
    </row>
    <row r="3" spans="1:2" ht="22.5" customHeight="1" thickTop="1" thickBot="1" x14ac:dyDescent="0.3">
      <c r="A3" s="83" t="s">
        <v>189</v>
      </c>
      <c r="B3" s="83" t="s">
        <v>202</v>
      </c>
    </row>
    <row r="4" spans="1:2" ht="22.5" customHeight="1" thickTop="1" thickBot="1" x14ac:dyDescent="0.3">
      <c r="A4" s="83" t="s">
        <v>64</v>
      </c>
      <c r="B4" s="83" t="s">
        <v>190</v>
      </c>
    </row>
    <row r="5" spans="1:2" ht="22.5" customHeight="1" thickTop="1" thickBot="1" x14ac:dyDescent="0.3">
      <c r="A5" s="83" t="s">
        <v>65</v>
      </c>
      <c r="B5" s="83" t="s">
        <v>191</v>
      </c>
    </row>
    <row r="7" spans="1:2" ht="22.5" customHeight="1" thickTop="1" thickBot="1" x14ac:dyDescent="0.3">
      <c r="A7" s="82" t="s">
        <v>180</v>
      </c>
    </row>
    <row r="8" spans="1:2" ht="22.5" customHeight="1" thickTop="1" thickBot="1" x14ac:dyDescent="0.3">
      <c r="A8" s="83" t="s">
        <v>79</v>
      </c>
      <c r="B8" s="83" t="s">
        <v>192</v>
      </c>
    </row>
    <row r="9" spans="1:2" ht="22.5" customHeight="1" thickTop="1" thickBot="1" x14ac:dyDescent="0.3">
      <c r="A9" s="83" t="s">
        <v>94</v>
      </c>
      <c r="B9" s="83" t="s">
        <v>192</v>
      </c>
    </row>
    <row r="10" spans="1:2" ht="22.5" customHeight="1" thickTop="1" thickBot="1" x14ac:dyDescent="0.3">
      <c r="A10" s="83" t="s">
        <v>150</v>
      </c>
      <c r="B10" s="83" t="s">
        <v>193</v>
      </c>
    </row>
    <row r="11" spans="1:2" ht="22.5" customHeight="1" thickTop="1" thickBot="1" x14ac:dyDescent="0.3">
      <c r="A11" s="83" t="s">
        <v>139</v>
      </c>
    </row>
    <row r="12" spans="1:2" ht="22.5" customHeight="1" thickTop="1" thickBot="1" x14ac:dyDescent="0.3">
      <c r="A12" s="83" t="s">
        <v>63</v>
      </c>
      <c r="B12" s="83" t="s">
        <v>194</v>
      </c>
    </row>
    <row r="13" spans="1:2" ht="22.5" customHeight="1" thickTop="1" thickBot="1" x14ac:dyDescent="0.3">
      <c r="A13" s="83" t="s">
        <v>173</v>
      </c>
    </row>
    <row r="14" spans="1:2" ht="22.5" customHeight="1" thickTop="1" thickBot="1" x14ac:dyDescent="0.3">
      <c r="A14" s="83" t="s">
        <v>77</v>
      </c>
    </row>
    <row r="16" spans="1:2" ht="22.5" customHeight="1" thickTop="1" thickBot="1" x14ac:dyDescent="0.3">
      <c r="A16" s="82" t="s">
        <v>181</v>
      </c>
    </row>
    <row r="17" spans="1:2" ht="22.5" customHeight="1" thickTop="1" thickBot="1" x14ac:dyDescent="0.3">
      <c r="A17" s="83" t="s">
        <v>188</v>
      </c>
    </row>
    <row r="18" spans="1:2" ht="22.5" customHeight="1" thickTop="1" thickBot="1" x14ac:dyDescent="0.3">
      <c r="A18" s="83" t="s">
        <v>187</v>
      </c>
    </row>
    <row r="19" spans="1:2" ht="22.5" customHeight="1" thickTop="1" thickBot="1" x14ac:dyDescent="0.3">
      <c r="A19" s="83" t="s">
        <v>182</v>
      </c>
      <c r="B19" s="83" t="s">
        <v>195</v>
      </c>
    </row>
    <row r="20" spans="1:2" ht="22.5" customHeight="1" thickTop="1" thickBot="1" x14ac:dyDescent="0.3">
      <c r="A20" s="83" t="s">
        <v>172</v>
      </c>
      <c r="B20" s="83" t="s">
        <v>196</v>
      </c>
    </row>
    <row r="21" spans="1:2" ht="22.5" customHeight="1" thickTop="1" thickBot="1" x14ac:dyDescent="0.3">
      <c r="A21" s="83" t="s">
        <v>174</v>
      </c>
      <c r="B21" s="83" t="s">
        <v>197</v>
      </c>
    </row>
    <row r="22" spans="1:2" ht="22.5" customHeight="1" thickTop="1" thickBot="1" x14ac:dyDescent="0.3">
      <c r="A22" s="83" t="s">
        <v>175</v>
      </c>
      <c r="B22" s="83" t="s">
        <v>198</v>
      </c>
    </row>
    <row r="23" spans="1:2" ht="22.5" customHeight="1" thickTop="1" thickBot="1" x14ac:dyDescent="0.3">
      <c r="A23" s="83" t="s">
        <v>177</v>
      </c>
      <c r="B23" s="83" t="s">
        <v>200</v>
      </c>
    </row>
    <row r="24" spans="1:2" ht="22.5" customHeight="1" thickTop="1" thickBot="1" x14ac:dyDescent="0.3">
      <c r="A24" s="83" t="s">
        <v>178</v>
      </c>
      <c r="B24" s="83" t="s">
        <v>199</v>
      </c>
    </row>
    <row r="25" spans="1:2" ht="22.5" customHeight="1" thickTop="1" thickBot="1" x14ac:dyDescent="0.3">
      <c r="A25" s="83" t="s">
        <v>62</v>
      </c>
      <c r="B25" s="83" t="s">
        <v>201</v>
      </c>
    </row>
    <row r="26" spans="1:2" ht="22.5" customHeight="1" thickTop="1" thickBot="1" x14ac:dyDescent="0.3">
      <c r="A26" s="83" t="s">
        <v>183</v>
      </c>
      <c r="B26" s="83" t="s">
        <v>203</v>
      </c>
    </row>
    <row r="27" spans="1:2" ht="22.5" customHeight="1" thickTop="1" thickBot="1" x14ac:dyDescent="0.3">
      <c r="A27" s="83" t="s">
        <v>184</v>
      </c>
      <c r="B27" s="83" t="s">
        <v>204</v>
      </c>
    </row>
    <row r="28" spans="1:2" ht="22.5" customHeight="1" thickTop="1" thickBot="1" x14ac:dyDescent="0.3">
      <c r="A28" s="83" t="s">
        <v>185</v>
      </c>
    </row>
    <row r="31" spans="1:2" ht="22.5" customHeight="1" thickTop="1" thickBot="1" x14ac:dyDescent="0.3">
      <c r="A31" s="83" t="s">
        <v>266</v>
      </c>
    </row>
  </sheetData>
  <pageMargins left="0.7" right="0.7" top="0.75" bottom="0.75" header="0.3" footer="0.3"/>
  <pageSetup paperSize="8"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2:D31"/>
  <sheetViews>
    <sheetView showGridLines="0" showRowColHeaders="0" zoomScaleNormal="100" workbookViewId="0">
      <selection activeCell="D32" sqref="D32"/>
    </sheetView>
  </sheetViews>
  <sheetFormatPr defaultRowHeight="15" x14ac:dyDescent="0.25"/>
  <cols>
    <col min="4" max="4" width="108.42578125" customWidth="1"/>
  </cols>
  <sheetData>
    <row r="22" spans="2:4" ht="36" customHeight="1" x14ac:dyDescent="0.25">
      <c r="B22" s="158" t="s">
        <v>418</v>
      </c>
      <c r="D22" s="159" t="s">
        <v>419</v>
      </c>
    </row>
    <row r="23" spans="2:4" ht="66.75" customHeight="1" x14ac:dyDescent="0.25">
      <c r="D23" s="159" t="s">
        <v>420</v>
      </c>
    </row>
    <row r="24" spans="2:4" ht="66" customHeight="1" x14ac:dyDescent="0.25">
      <c r="D24" s="159" t="s">
        <v>421</v>
      </c>
    </row>
    <row r="26" spans="2:4" x14ac:dyDescent="0.25">
      <c r="B26" s="157" t="s">
        <v>422</v>
      </c>
      <c r="D26" s="159" t="s">
        <v>423</v>
      </c>
    </row>
    <row r="27" spans="2:4" x14ac:dyDescent="0.25">
      <c r="D27" s="159" t="s">
        <v>424</v>
      </c>
    </row>
    <row r="28" spans="2:4" x14ac:dyDescent="0.25">
      <c r="D28" s="159" t="s">
        <v>425</v>
      </c>
    </row>
    <row r="29" spans="2:4" x14ac:dyDescent="0.25">
      <c r="D29" s="159" t="s">
        <v>426</v>
      </c>
    </row>
    <row r="30" spans="2:4" x14ac:dyDescent="0.25">
      <c r="D30" s="159" t="s">
        <v>427</v>
      </c>
    </row>
    <row r="31" spans="2:4" x14ac:dyDescent="0.25">
      <c r="D31" s="15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249977111117893"/>
  </sheetPr>
  <dimension ref="A13:H172"/>
  <sheetViews>
    <sheetView showGridLines="0" showRowColHeaders="0" tabSelected="1" topLeftCell="A29" zoomScale="80" zoomScaleNormal="80" workbookViewId="0">
      <selection activeCell="E17" sqref="E17"/>
    </sheetView>
  </sheetViews>
  <sheetFormatPr defaultRowHeight="24.75" customHeight="1" thickTop="1" thickBottom="1" outlineLevelRow="1" x14ac:dyDescent="0.3"/>
  <cols>
    <col min="1" max="1" width="3" style="20" customWidth="1"/>
    <col min="2" max="2" width="41.42578125" style="20" customWidth="1"/>
    <col min="3" max="3" width="102" style="81" customWidth="1"/>
    <col min="4" max="4" width="20.42578125" style="20" customWidth="1"/>
    <col min="5" max="5" width="60.140625" style="19" customWidth="1"/>
    <col min="6" max="6" width="9.140625" style="20"/>
    <col min="7" max="7" width="9.140625" style="36"/>
    <col min="8" max="16384" width="9.140625" style="20"/>
  </cols>
  <sheetData>
    <row r="13" spans="1:8" ht="12" customHeight="1" thickTop="1" thickBot="1" x14ac:dyDescent="0.3">
      <c r="A13" s="19"/>
      <c r="B13" s="19"/>
      <c r="C13" s="73"/>
      <c r="D13" s="19"/>
      <c r="F13" s="19"/>
      <c r="G13" s="33"/>
      <c r="H13" s="19"/>
    </row>
    <row r="14" spans="1:8" ht="15.75" customHeight="1" thickTop="1" thickBot="1" x14ac:dyDescent="0.3">
      <c r="A14" s="19"/>
      <c r="B14" s="19"/>
      <c r="C14" s="73"/>
      <c r="D14" s="19"/>
      <c r="F14" s="19"/>
      <c r="G14" s="33"/>
      <c r="H14" s="19"/>
    </row>
    <row r="15" spans="1:8" ht="31.5" customHeight="1" thickTop="1" thickBot="1" x14ac:dyDescent="0.3">
      <c r="A15" s="19"/>
      <c r="B15" s="19"/>
      <c r="C15" s="73"/>
      <c r="D15" s="19"/>
      <c r="F15" s="19"/>
      <c r="G15" s="33"/>
      <c r="H15" s="19"/>
    </row>
    <row r="16" spans="1:8" s="28" customFormat="1" ht="39.950000000000003" customHeight="1" thickTop="1" thickBot="1" x14ac:dyDescent="0.3">
      <c r="A16" s="50"/>
      <c r="B16" s="131" t="s">
        <v>407</v>
      </c>
      <c r="C16" s="56"/>
      <c r="D16" s="51"/>
      <c r="E16" s="51"/>
      <c r="F16" s="50"/>
      <c r="G16" s="37"/>
      <c r="H16" s="50"/>
    </row>
    <row r="17" spans="1:8" s="135" customFormat="1" ht="24.75" customHeight="1" outlineLevel="1" thickTop="1" thickBot="1" x14ac:dyDescent="0.3">
      <c r="A17" s="134"/>
      <c r="B17" s="51"/>
      <c r="C17" s="133" t="s">
        <v>408</v>
      </c>
      <c r="D17" s="51"/>
      <c r="E17" s="84"/>
      <c r="F17" s="134"/>
      <c r="G17" s="109"/>
      <c r="H17" s="134"/>
    </row>
    <row r="18" spans="1:8" s="135" customFormat="1" ht="24.75" customHeight="1" outlineLevel="1" thickTop="1" thickBot="1" x14ac:dyDescent="0.3">
      <c r="A18" s="134"/>
      <c r="B18" s="51"/>
      <c r="C18" s="133" t="s">
        <v>409</v>
      </c>
      <c r="D18" s="51"/>
      <c r="E18" s="84"/>
      <c r="F18" s="134"/>
      <c r="G18" s="109"/>
      <c r="H18" s="134"/>
    </row>
    <row r="19" spans="1:8" s="135" customFormat="1" ht="24.75" customHeight="1" outlineLevel="1" thickTop="1" thickBot="1" x14ac:dyDescent="0.3">
      <c r="A19" s="134"/>
      <c r="B19" s="51"/>
      <c r="C19" s="133" t="s">
        <v>417</v>
      </c>
      <c r="D19" s="51"/>
      <c r="E19" s="136"/>
      <c r="F19" s="134"/>
      <c r="G19" s="109"/>
      <c r="H19" s="134"/>
    </row>
    <row r="20" spans="1:8" s="29" customFormat="1" ht="24.75" customHeight="1" thickTop="1" thickBot="1" x14ac:dyDescent="0.3">
      <c r="A20" s="53"/>
      <c r="B20" s="132" t="s">
        <v>215</v>
      </c>
      <c r="F20" s="53"/>
      <c r="G20" s="41"/>
      <c r="H20" s="53"/>
    </row>
    <row r="21" spans="1:8" ht="24.75" customHeight="1" outlineLevel="1" thickTop="1" thickBot="1" x14ac:dyDescent="0.3">
      <c r="A21" s="19"/>
      <c r="B21" s="19"/>
      <c r="C21" s="133" t="s">
        <v>411</v>
      </c>
      <c r="D21" s="51"/>
      <c r="E21" s="84"/>
      <c r="F21" s="19"/>
      <c r="G21" s="33"/>
      <c r="H21" s="19"/>
    </row>
    <row r="22" spans="1:8" ht="24.75" customHeight="1" outlineLevel="1" thickTop="1" thickBot="1" x14ac:dyDescent="0.3">
      <c r="A22" s="19"/>
      <c r="B22" s="19"/>
      <c r="C22" s="133" t="s">
        <v>410</v>
      </c>
      <c r="D22" s="51"/>
      <c r="E22" s="84"/>
      <c r="F22" s="19"/>
      <c r="G22" s="33"/>
      <c r="H22" s="19"/>
    </row>
    <row r="23" spans="1:8" ht="24.75" customHeight="1" outlineLevel="1" thickTop="1" thickBot="1" x14ac:dyDescent="0.3">
      <c r="A23" s="19"/>
      <c r="B23" s="19"/>
      <c r="C23" s="133" t="s">
        <v>412</v>
      </c>
      <c r="D23" s="51"/>
      <c r="E23" s="84"/>
      <c r="F23" s="19"/>
      <c r="G23" s="33"/>
      <c r="H23" s="19"/>
    </row>
    <row r="24" spans="1:8" ht="24.75" customHeight="1" thickTop="1" thickBot="1" x14ac:dyDescent="0.3">
      <c r="A24" s="19"/>
      <c r="B24" s="132" t="s">
        <v>414</v>
      </c>
      <c r="C24" s="78"/>
      <c r="D24" s="33"/>
      <c r="E24" s="33"/>
      <c r="F24" s="33"/>
      <c r="G24" s="33"/>
      <c r="H24" s="19"/>
    </row>
    <row r="25" spans="1:8" ht="24.75" customHeight="1" outlineLevel="1" thickTop="1" thickBot="1" x14ac:dyDescent="0.3">
      <c r="A25" s="19"/>
      <c r="B25" s="19"/>
      <c r="C25" s="133" t="s">
        <v>411</v>
      </c>
      <c r="D25" s="51"/>
      <c r="E25" s="84"/>
      <c r="F25" s="19"/>
      <c r="G25" s="33"/>
      <c r="H25" s="19"/>
    </row>
    <row r="26" spans="1:8" ht="24.75" customHeight="1" outlineLevel="1" thickTop="1" thickBot="1" x14ac:dyDescent="0.3">
      <c r="A26" s="19"/>
      <c r="B26" s="19"/>
      <c r="C26" s="133" t="s">
        <v>410</v>
      </c>
      <c r="D26" s="51"/>
      <c r="E26" s="84"/>
      <c r="F26" s="19"/>
      <c r="G26" s="33"/>
      <c r="H26" s="19"/>
    </row>
    <row r="27" spans="1:8" ht="24.75" customHeight="1" outlineLevel="1" thickTop="1" thickBot="1" x14ac:dyDescent="0.3">
      <c r="A27" s="19"/>
      <c r="B27" s="19"/>
      <c r="C27" s="133" t="s">
        <v>413</v>
      </c>
      <c r="D27" s="51"/>
      <c r="E27" s="84"/>
      <c r="F27" s="19"/>
      <c r="G27" s="33"/>
      <c r="H27" s="19"/>
    </row>
    <row r="28" spans="1:8" ht="24.75" customHeight="1" outlineLevel="1" thickTop="1" thickBot="1" x14ac:dyDescent="0.3">
      <c r="A28" s="19"/>
      <c r="B28" s="19"/>
      <c r="C28" s="133" t="s">
        <v>415</v>
      </c>
      <c r="D28" s="51"/>
      <c r="E28" s="84"/>
      <c r="F28" s="19"/>
      <c r="G28" s="33"/>
      <c r="H28" s="19"/>
    </row>
    <row r="29" spans="1:8" ht="24.75" customHeight="1" outlineLevel="1" thickTop="1" thickBot="1" x14ac:dyDescent="0.3">
      <c r="A29" s="19"/>
      <c r="B29" s="19"/>
      <c r="C29" s="133" t="s">
        <v>416</v>
      </c>
      <c r="D29" s="51"/>
      <c r="E29" s="137"/>
      <c r="F29" s="19"/>
      <c r="G29" s="33"/>
      <c r="H29" s="19"/>
    </row>
    <row r="30" spans="1:8" ht="24.75" customHeight="1" thickTop="1" thickBot="1" x14ac:dyDescent="0.3">
      <c r="A30" s="19"/>
      <c r="B30" s="19"/>
      <c r="C30" s="43"/>
      <c r="D30" s="51"/>
      <c r="E30" s="32"/>
      <c r="F30" s="19"/>
      <c r="G30" s="33"/>
      <c r="H30" s="19"/>
    </row>
    <row r="31" spans="1:8" s="28" customFormat="1" ht="39.950000000000003" customHeight="1" thickTop="1" thickBot="1" x14ac:dyDescent="0.3">
      <c r="A31" s="50"/>
      <c r="B31" s="52" t="s">
        <v>214</v>
      </c>
      <c r="C31" s="56"/>
      <c r="D31" s="51"/>
      <c r="E31" s="51"/>
      <c r="F31" s="50"/>
      <c r="G31" s="37"/>
      <c r="H31" s="50"/>
    </row>
    <row r="32" spans="1:8" s="29" customFormat="1" ht="24.75" customHeight="1" thickTop="1" thickBot="1" x14ac:dyDescent="0.3">
      <c r="A32" s="53"/>
      <c r="B32" s="54" t="s">
        <v>215</v>
      </c>
      <c r="C32" s="56"/>
      <c r="D32" s="55"/>
      <c r="E32" s="55"/>
      <c r="F32" s="53"/>
      <c r="G32" s="41"/>
      <c r="H32" s="53"/>
    </row>
    <row r="33" spans="1:8" ht="24.75" customHeight="1" outlineLevel="1" thickTop="1" thickBot="1" x14ac:dyDescent="0.3">
      <c r="A33" s="19"/>
      <c r="B33" s="19"/>
      <c r="C33" s="75" t="s">
        <v>155</v>
      </c>
      <c r="D33" s="35" t="s">
        <v>205</v>
      </c>
      <c r="E33" s="84" t="s">
        <v>156</v>
      </c>
      <c r="F33" s="19"/>
      <c r="G33" s="33"/>
      <c r="H33" s="19"/>
    </row>
    <row r="34" spans="1:8" ht="24.75" customHeight="1" outlineLevel="1" thickTop="1" thickBot="1" x14ac:dyDescent="0.3">
      <c r="A34" s="19"/>
      <c r="B34" s="19"/>
      <c r="C34" s="75" t="s">
        <v>157</v>
      </c>
      <c r="D34" s="35" t="s">
        <v>205</v>
      </c>
      <c r="E34" s="84" t="s">
        <v>156</v>
      </c>
      <c r="F34" s="19"/>
      <c r="G34" s="33"/>
      <c r="H34" s="19"/>
    </row>
    <row r="35" spans="1:8" ht="24.75" customHeight="1" outlineLevel="1" thickTop="1" thickBot="1" x14ac:dyDescent="0.3">
      <c r="A35" s="19"/>
      <c r="B35" s="19"/>
      <c r="C35" s="75" t="s">
        <v>158</v>
      </c>
      <c r="D35" s="51"/>
      <c r="E35" s="84" t="s">
        <v>156</v>
      </c>
      <c r="F35" s="19"/>
      <c r="G35" s="33"/>
      <c r="H35" s="19"/>
    </row>
    <row r="36" spans="1:8" ht="24.75" customHeight="1" outlineLevel="1" thickTop="1" thickBot="1" x14ac:dyDescent="0.3">
      <c r="A36" s="19"/>
      <c r="B36" s="19"/>
      <c r="C36" s="75" t="s">
        <v>159</v>
      </c>
      <c r="D36" s="35" t="s">
        <v>205</v>
      </c>
      <c r="E36" s="85" t="s">
        <v>156</v>
      </c>
      <c r="F36" s="19"/>
      <c r="G36" s="33"/>
      <c r="H36" s="19"/>
    </row>
    <row r="37" spans="1:8" ht="24.75" customHeight="1" outlineLevel="1" thickTop="1" thickBot="1" x14ac:dyDescent="0.3">
      <c r="A37" s="19"/>
      <c r="B37" s="19"/>
      <c r="C37" s="75" t="s">
        <v>166</v>
      </c>
      <c r="D37" s="35" t="s">
        <v>205</v>
      </c>
      <c r="E37" s="84" t="s">
        <v>156</v>
      </c>
      <c r="F37" s="19"/>
      <c r="G37" s="42"/>
      <c r="H37" s="19"/>
    </row>
    <row r="38" spans="1:8" ht="24.75" customHeight="1" outlineLevel="1" thickTop="1" thickBot="1" x14ac:dyDescent="0.3">
      <c r="A38" s="19"/>
      <c r="B38" s="19"/>
      <c r="C38" s="75" t="s">
        <v>169</v>
      </c>
      <c r="D38" s="35"/>
      <c r="E38" s="84" t="s">
        <v>156</v>
      </c>
      <c r="F38" s="19"/>
      <c r="G38" s="33"/>
      <c r="H38" s="19"/>
    </row>
    <row r="39" spans="1:8" ht="24.75" customHeight="1" outlineLevel="1" thickTop="1" thickBot="1" x14ac:dyDescent="0.3">
      <c r="A39" s="19"/>
      <c r="B39" s="19"/>
      <c r="C39" s="75" t="s">
        <v>88</v>
      </c>
      <c r="D39" s="35"/>
      <c r="E39" s="84" t="s">
        <v>156</v>
      </c>
      <c r="F39" s="19"/>
      <c r="G39" s="33"/>
      <c r="H39" s="19"/>
    </row>
    <row r="40" spans="1:8" ht="24.75" customHeight="1" outlineLevel="1" thickTop="1" thickBot="1" x14ac:dyDescent="0.3">
      <c r="A40" s="19"/>
      <c r="B40" s="19"/>
      <c r="C40" s="75" t="s">
        <v>265</v>
      </c>
      <c r="D40" s="35"/>
      <c r="E40" s="84" t="s">
        <v>156</v>
      </c>
      <c r="F40" s="19"/>
      <c r="G40" s="33"/>
      <c r="H40" s="19"/>
    </row>
    <row r="41" spans="1:8" ht="24.75" customHeight="1" outlineLevel="1" thickTop="1" thickBot="1" x14ac:dyDescent="0.3">
      <c r="A41" s="19"/>
      <c r="B41" s="19"/>
      <c r="C41" s="75" t="s">
        <v>152</v>
      </c>
      <c r="D41" s="35" t="s">
        <v>205</v>
      </c>
      <c r="E41" s="84" t="s">
        <v>156</v>
      </c>
      <c r="F41" s="19"/>
      <c r="G41" s="33"/>
      <c r="H41" s="19"/>
    </row>
    <row r="42" spans="1:8" s="29" customFormat="1" ht="24.75" customHeight="1" thickTop="1" thickBot="1" x14ac:dyDescent="0.3">
      <c r="A42" s="53"/>
      <c r="B42" s="54" t="s">
        <v>280</v>
      </c>
      <c r="C42" s="56"/>
      <c r="D42" s="56"/>
      <c r="E42" s="56"/>
      <c r="F42" s="53"/>
      <c r="G42" s="38"/>
      <c r="H42" s="53"/>
    </row>
    <row r="43" spans="1:8" ht="24.75" customHeight="1" outlineLevel="1" thickTop="1" thickBot="1" x14ac:dyDescent="0.3">
      <c r="A43" s="19"/>
      <c r="B43" s="19"/>
      <c r="C43" s="75" t="s">
        <v>217</v>
      </c>
      <c r="D43" s="35" t="s">
        <v>205</v>
      </c>
      <c r="E43" s="84" t="s">
        <v>156</v>
      </c>
      <c r="F43" s="19"/>
      <c r="G43" s="33"/>
      <c r="H43" s="19"/>
    </row>
    <row r="44" spans="1:8" ht="24.75" customHeight="1" outlineLevel="1" thickTop="1" thickBot="1" x14ac:dyDescent="0.3">
      <c r="A44" s="19"/>
      <c r="B44" s="19"/>
      <c r="C44" s="75" t="s">
        <v>262</v>
      </c>
      <c r="D44" s="35" t="s">
        <v>205</v>
      </c>
      <c r="E44" s="84" t="s">
        <v>156</v>
      </c>
      <c r="F44" s="19"/>
      <c r="G44" s="33"/>
      <c r="H44" s="19"/>
    </row>
    <row r="45" spans="1:8" ht="24.75" customHeight="1" outlineLevel="1" thickTop="1" thickBot="1" x14ac:dyDescent="0.3">
      <c r="A45" s="19"/>
      <c r="B45" s="19"/>
      <c r="C45" s="75" t="s">
        <v>219</v>
      </c>
      <c r="D45" s="35" t="s">
        <v>205</v>
      </c>
      <c r="E45" s="84" t="s">
        <v>156</v>
      </c>
      <c r="F45" s="19"/>
      <c r="G45" s="33"/>
      <c r="H45" s="19"/>
    </row>
    <row r="46" spans="1:8" ht="24.75" customHeight="1" outlineLevel="1" thickTop="1" thickBot="1" x14ac:dyDescent="0.3">
      <c r="A46" s="19"/>
      <c r="B46" s="19"/>
      <c r="C46" s="75" t="s">
        <v>218</v>
      </c>
      <c r="D46" s="35" t="s">
        <v>205</v>
      </c>
      <c r="E46" s="84" t="s">
        <v>156</v>
      </c>
      <c r="F46" s="19"/>
      <c r="G46" s="33"/>
      <c r="H46" s="19"/>
    </row>
    <row r="47" spans="1:8" ht="24.75" customHeight="1" thickTop="1" thickBot="1" x14ac:dyDescent="0.3">
      <c r="A47" s="19"/>
      <c r="B47" s="19"/>
      <c r="C47" s="43"/>
      <c r="D47" s="32"/>
      <c r="E47" s="32"/>
      <c r="F47" s="19"/>
      <c r="G47" s="33"/>
      <c r="H47" s="19"/>
    </row>
    <row r="48" spans="1:8" ht="39.950000000000003" customHeight="1" thickTop="1" thickBot="1" x14ac:dyDescent="0.3">
      <c r="A48" s="19"/>
      <c r="B48" s="57" t="s">
        <v>216</v>
      </c>
      <c r="C48" s="43"/>
      <c r="D48" s="32"/>
      <c r="E48" s="32"/>
      <c r="F48" s="19"/>
      <c r="G48" s="33"/>
      <c r="H48" s="19"/>
    </row>
    <row r="49" spans="1:8" s="28" customFormat="1" ht="24.75" customHeight="1" thickTop="1" thickBot="1" x14ac:dyDescent="0.3">
      <c r="A49" s="50"/>
      <c r="B49" s="58" t="s">
        <v>280</v>
      </c>
      <c r="C49" s="56"/>
      <c r="D49" s="51"/>
      <c r="E49" s="51"/>
      <c r="F49" s="50"/>
      <c r="G49" s="37"/>
      <c r="H49" s="50"/>
    </row>
    <row r="50" spans="1:8" ht="24.75" customHeight="1" outlineLevel="1" thickTop="1" thickBot="1" x14ac:dyDescent="0.3">
      <c r="A50" s="19"/>
      <c r="B50" s="19"/>
      <c r="C50" s="76" t="s">
        <v>209</v>
      </c>
      <c r="D50" s="35" t="s">
        <v>205</v>
      </c>
      <c r="E50" s="84" t="s">
        <v>156</v>
      </c>
      <c r="F50" s="19"/>
      <c r="G50" s="33"/>
      <c r="H50" s="19"/>
    </row>
    <row r="51" spans="1:8" ht="24.75" customHeight="1" outlineLevel="1" thickTop="1" thickBot="1" x14ac:dyDescent="0.3">
      <c r="A51" s="19"/>
      <c r="B51" s="19"/>
      <c r="C51" s="76" t="s">
        <v>213</v>
      </c>
      <c r="D51" s="35" t="s">
        <v>205</v>
      </c>
      <c r="E51" s="84" t="s">
        <v>156</v>
      </c>
      <c r="F51" s="19"/>
      <c r="G51" s="33"/>
      <c r="H51" s="19"/>
    </row>
    <row r="52" spans="1:8" ht="24.75" customHeight="1" outlineLevel="1" thickTop="1" thickBot="1" x14ac:dyDescent="0.3">
      <c r="A52" s="19"/>
      <c r="B52" s="19"/>
      <c r="C52" s="76" t="s">
        <v>222</v>
      </c>
      <c r="D52" s="35" t="s">
        <v>205</v>
      </c>
      <c r="E52" s="84" t="s">
        <v>156</v>
      </c>
      <c r="F52" s="19"/>
      <c r="G52" s="33"/>
      <c r="H52" s="19"/>
    </row>
    <row r="53" spans="1:8" ht="24.75" customHeight="1" outlineLevel="1" thickTop="1" thickBot="1" x14ac:dyDescent="0.3">
      <c r="A53" s="19"/>
      <c r="B53" s="19"/>
      <c r="C53" s="76" t="s">
        <v>170</v>
      </c>
      <c r="D53" s="35" t="s">
        <v>205</v>
      </c>
      <c r="E53" s="84" t="s">
        <v>156</v>
      </c>
      <c r="F53" s="19"/>
      <c r="G53" s="33"/>
      <c r="H53" s="19"/>
    </row>
    <row r="54" spans="1:8" s="44" customFormat="1" ht="24.75" customHeight="1" thickTop="1" thickBot="1" x14ac:dyDescent="0.3">
      <c r="A54" s="59"/>
      <c r="B54" s="59"/>
      <c r="C54" s="77"/>
      <c r="D54" s="60"/>
      <c r="E54" s="59"/>
      <c r="F54" s="59"/>
      <c r="G54" s="45"/>
      <c r="H54" s="59"/>
    </row>
    <row r="55" spans="1:8" s="28" customFormat="1" ht="39.950000000000003" customHeight="1" thickTop="1" thickBot="1" x14ac:dyDescent="0.3">
      <c r="A55" s="50"/>
      <c r="B55" s="61" t="s">
        <v>223</v>
      </c>
      <c r="C55" s="56"/>
      <c r="D55" s="51"/>
      <c r="E55" s="51"/>
      <c r="F55" s="50"/>
      <c r="G55" s="37"/>
      <c r="H55" s="50"/>
    </row>
    <row r="56" spans="1:8" s="28" customFormat="1" ht="24.75" customHeight="1" thickTop="1" thickBot="1" x14ac:dyDescent="0.3">
      <c r="A56" s="50"/>
      <c r="B56" s="62" t="s">
        <v>280</v>
      </c>
      <c r="C56" s="63"/>
      <c r="D56" s="64"/>
      <c r="E56" s="64"/>
      <c r="F56" s="50"/>
      <c r="G56" s="37"/>
      <c r="H56" s="50"/>
    </row>
    <row r="57" spans="1:8" ht="24.75" customHeight="1" outlineLevel="1" thickTop="1" thickBot="1" x14ac:dyDescent="0.3">
      <c r="A57" s="19"/>
      <c r="B57" s="19"/>
      <c r="C57" s="47" t="s">
        <v>171</v>
      </c>
      <c r="D57" s="35"/>
      <c r="E57" s="84" t="s">
        <v>156</v>
      </c>
      <c r="F57" s="19"/>
      <c r="G57" s="33"/>
      <c r="H57" s="19"/>
    </row>
    <row r="58" spans="1:8" ht="24.75" customHeight="1" outlineLevel="1" thickTop="1" thickBot="1" x14ac:dyDescent="0.3">
      <c r="A58" s="19"/>
      <c r="B58" s="19"/>
      <c r="C58" s="47" t="s">
        <v>224</v>
      </c>
      <c r="D58" s="35"/>
      <c r="E58" s="84" t="s">
        <v>156</v>
      </c>
      <c r="F58" s="19"/>
      <c r="G58" s="33"/>
      <c r="H58" s="19"/>
    </row>
    <row r="59" spans="1:8" ht="24.75" customHeight="1" outlineLevel="1" thickTop="1" thickBot="1" x14ac:dyDescent="0.3">
      <c r="A59" s="19"/>
      <c r="B59" s="19"/>
      <c r="C59" s="47" t="s">
        <v>95</v>
      </c>
      <c r="D59" s="35" t="s">
        <v>205</v>
      </c>
      <c r="E59" s="84" t="s">
        <v>156</v>
      </c>
      <c r="F59" s="19"/>
      <c r="G59" s="33"/>
      <c r="H59" s="19"/>
    </row>
    <row r="60" spans="1:8" ht="24.75" customHeight="1" outlineLevel="1" thickTop="1" thickBot="1" x14ac:dyDescent="0.3">
      <c r="A60" s="19"/>
      <c r="B60" s="19"/>
      <c r="C60" s="47" t="s">
        <v>0</v>
      </c>
      <c r="D60" s="35" t="s">
        <v>205</v>
      </c>
      <c r="E60" s="84" t="s">
        <v>156</v>
      </c>
      <c r="F60" s="19"/>
      <c r="G60" s="33"/>
      <c r="H60" s="19"/>
    </row>
    <row r="61" spans="1:8" ht="24.75" customHeight="1" outlineLevel="1" thickTop="1" thickBot="1" x14ac:dyDescent="0.3">
      <c r="A61" s="19"/>
      <c r="B61" s="19"/>
      <c r="C61" s="47" t="s">
        <v>96</v>
      </c>
      <c r="D61" s="35" t="s">
        <v>205</v>
      </c>
      <c r="E61" s="84" t="s">
        <v>156</v>
      </c>
      <c r="F61" s="19"/>
      <c r="G61" s="33"/>
      <c r="H61" s="19"/>
    </row>
    <row r="62" spans="1:8" ht="24.75" customHeight="1" outlineLevel="1" thickTop="1" thickBot="1" x14ac:dyDescent="0.3">
      <c r="A62" s="19"/>
      <c r="B62" s="19"/>
      <c r="C62" s="47" t="s">
        <v>226</v>
      </c>
      <c r="D62" s="35" t="s">
        <v>205</v>
      </c>
      <c r="E62" s="84" t="s">
        <v>156</v>
      </c>
      <c r="F62" s="19"/>
      <c r="G62" s="33"/>
      <c r="H62" s="19"/>
    </row>
    <row r="63" spans="1:8" ht="24.75" customHeight="1" outlineLevel="1" thickTop="1" thickBot="1" x14ac:dyDescent="0.3">
      <c r="A63" s="19"/>
      <c r="B63" s="19"/>
      <c r="C63" s="47" t="s">
        <v>225</v>
      </c>
      <c r="D63" s="35" t="s">
        <v>205</v>
      </c>
      <c r="E63" s="84" t="s">
        <v>156</v>
      </c>
      <c r="F63" s="19"/>
      <c r="G63" s="33"/>
      <c r="H63" s="19"/>
    </row>
    <row r="64" spans="1:8" ht="24.75" customHeight="1" outlineLevel="1" thickTop="1" thickBot="1" x14ac:dyDescent="0.3">
      <c r="A64" s="19"/>
      <c r="B64" s="19"/>
      <c r="C64" s="47" t="s">
        <v>97</v>
      </c>
      <c r="D64" s="35" t="s">
        <v>205</v>
      </c>
      <c r="E64" s="84" t="s">
        <v>156</v>
      </c>
      <c r="F64" s="19"/>
      <c r="G64" s="33"/>
      <c r="H64" s="19"/>
    </row>
    <row r="65" spans="1:8" ht="24.75" customHeight="1" outlineLevel="1" thickTop="1" thickBot="1" x14ac:dyDescent="0.3">
      <c r="A65" s="19"/>
      <c r="B65" s="19"/>
      <c r="C65" s="47" t="s">
        <v>102</v>
      </c>
      <c r="D65" s="35" t="s">
        <v>205</v>
      </c>
      <c r="E65" s="84" t="s">
        <v>156</v>
      </c>
      <c r="F65" s="19"/>
      <c r="G65" s="33"/>
      <c r="H65" s="19"/>
    </row>
    <row r="66" spans="1:8" ht="24.75" customHeight="1" outlineLevel="1" thickTop="1" thickBot="1" x14ac:dyDescent="0.3">
      <c r="A66" s="19"/>
      <c r="B66" s="19"/>
      <c r="C66" s="47" t="s">
        <v>229</v>
      </c>
      <c r="D66" s="35" t="s">
        <v>205</v>
      </c>
      <c r="E66" s="84" t="s">
        <v>156</v>
      </c>
      <c r="F66" s="19"/>
      <c r="G66" s="33"/>
      <c r="H66" s="19"/>
    </row>
    <row r="67" spans="1:8" ht="24.75" customHeight="1" outlineLevel="1" thickTop="1" thickBot="1" x14ac:dyDescent="0.3">
      <c r="A67" s="19"/>
      <c r="B67" s="19"/>
      <c r="C67" s="47" t="s">
        <v>103</v>
      </c>
      <c r="D67" s="35" t="s">
        <v>205</v>
      </c>
      <c r="E67" s="84" t="s">
        <v>156</v>
      </c>
      <c r="F67" s="19"/>
      <c r="G67" s="33"/>
      <c r="H67" s="19"/>
    </row>
    <row r="68" spans="1:8" ht="24.75" customHeight="1" outlineLevel="1" thickTop="1" thickBot="1" x14ac:dyDescent="0.3">
      <c r="A68" s="19"/>
      <c r="B68" s="19"/>
      <c r="C68" s="47" t="s">
        <v>54</v>
      </c>
      <c r="D68" s="35" t="s">
        <v>205</v>
      </c>
      <c r="E68" s="84" t="s">
        <v>156</v>
      </c>
      <c r="F68" s="19"/>
      <c r="G68" s="33"/>
      <c r="H68" s="19"/>
    </row>
    <row r="69" spans="1:8" ht="24.75" customHeight="1" thickTop="1" thickBot="1" x14ac:dyDescent="0.3">
      <c r="A69" s="19"/>
      <c r="B69" s="19"/>
      <c r="C69" s="73"/>
      <c r="D69" s="19"/>
      <c r="F69" s="19"/>
      <c r="G69" s="33"/>
      <c r="H69" s="19"/>
    </row>
    <row r="70" spans="1:8" ht="39.950000000000003" customHeight="1" thickTop="1" thickBot="1" x14ac:dyDescent="0.3">
      <c r="A70" s="19"/>
      <c r="B70" s="66" t="s">
        <v>257</v>
      </c>
      <c r="C70" s="73"/>
      <c r="D70" s="19"/>
      <c r="F70" s="19"/>
      <c r="G70" s="33"/>
      <c r="H70" s="19"/>
    </row>
    <row r="71" spans="1:8" s="28" customFormat="1" ht="24.75" customHeight="1" thickTop="1" thickBot="1" x14ac:dyDescent="0.3">
      <c r="A71" s="50"/>
      <c r="B71" s="71" t="s">
        <v>280</v>
      </c>
      <c r="C71" s="46"/>
      <c r="D71" s="64"/>
      <c r="E71" s="64"/>
      <c r="F71" s="50"/>
      <c r="G71" s="37"/>
      <c r="H71" s="50"/>
    </row>
    <row r="72" spans="1:8" ht="24.75" customHeight="1" outlineLevel="1" thickTop="1" thickBot="1" x14ac:dyDescent="0.3">
      <c r="A72" s="19"/>
      <c r="B72" s="19"/>
      <c r="C72" s="72" t="s">
        <v>231</v>
      </c>
      <c r="D72" s="35" t="s">
        <v>205</v>
      </c>
      <c r="E72" s="84" t="s">
        <v>156</v>
      </c>
      <c r="F72" s="19"/>
      <c r="G72" s="33"/>
      <c r="H72" s="19"/>
    </row>
    <row r="73" spans="1:8" ht="24.75" customHeight="1" outlineLevel="1" thickTop="1" thickBot="1" x14ac:dyDescent="0.3">
      <c r="A73" s="19"/>
      <c r="B73" s="19"/>
      <c r="C73" s="72" t="s">
        <v>232</v>
      </c>
      <c r="D73" s="35" t="s">
        <v>205</v>
      </c>
      <c r="E73" s="84" t="s">
        <v>156</v>
      </c>
      <c r="F73" s="19"/>
      <c r="G73" s="33"/>
      <c r="H73" s="19"/>
    </row>
    <row r="74" spans="1:8" ht="24.75" customHeight="1" outlineLevel="1" thickTop="1" thickBot="1" x14ac:dyDescent="0.3">
      <c r="A74" s="19"/>
      <c r="B74" s="19"/>
      <c r="C74" s="72" t="s">
        <v>233</v>
      </c>
      <c r="D74" s="35" t="s">
        <v>205</v>
      </c>
      <c r="E74" s="84" t="s">
        <v>156</v>
      </c>
      <c r="F74" s="19"/>
      <c r="G74" s="33"/>
      <c r="H74" s="19"/>
    </row>
    <row r="75" spans="1:8" ht="24.75" customHeight="1" outlineLevel="1" thickTop="1" thickBot="1" x14ac:dyDescent="0.3">
      <c r="A75" s="19"/>
      <c r="B75" s="19"/>
      <c r="C75" s="72" t="s">
        <v>234</v>
      </c>
      <c r="D75" s="35" t="s">
        <v>205</v>
      </c>
      <c r="E75" s="84" t="s">
        <v>156</v>
      </c>
      <c r="F75" s="19"/>
      <c r="G75" s="33"/>
      <c r="H75" s="19"/>
    </row>
    <row r="76" spans="1:8" ht="24.75" customHeight="1" outlineLevel="1" thickTop="1" thickBot="1" x14ac:dyDescent="0.3">
      <c r="A76" s="19"/>
      <c r="B76" s="19"/>
      <c r="C76" s="72" t="s">
        <v>235</v>
      </c>
      <c r="D76" s="35" t="s">
        <v>205</v>
      </c>
      <c r="E76" s="84" t="s">
        <v>156</v>
      </c>
      <c r="F76" s="19"/>
      <c r="G76" s="33"/>
      <c r="H76" s="19"/>
    </row>
    <row r="77" spans="1:8" ht="24.75" customHeight="1" outlineLevel="1" thickTop="1" thickBot="1" x14ac:dyDescent="0.3">
      <c r="A77" s="19"/>
      <c r="B77" s="19"/>
      <c r="C77" s="72" t="s">
        <v>236</v>
      </c>
      <c r="D77" s="35" t="s">
        <v>205</v>
      </c>
      <c r="E77" s="84" t="s">
        <v>156</v>
      </c>
      <c r="F77" s="19"/>
      <c r="G77" s="33"/>
      <c r="H77" s="19"/>
    </row>
    <row r="78" spans="1:8" ht="24.75" customHeight="1" outlineLevel="1" thickTop="1" thickBot="1" x14ac:dyDescent="0.3">
      <c r="A78" s="19"/>
      <c r="B78" s="19"/>
      <c r="C78" s="72" t="s">
        <v>237</v>
      </c>
      <c r="D78" s="35" t="s">
        <v>205</v>
      </c>
      <c r="E78" s="84" t="s">
        <v>156</v>
      </c>
      <c r="F78" s="19"/>
      <c r="G78" s="33"/>
      <c r="H78" s="19"/>
    </row>
    <row r="79" spans="1:8" ht="24.75" customHeight="1" outlineLevel="1" thickTop="1" thickBot="1" x14ac:dyDescent="0.3">
      <c r="A79" s="19"/>
      <c r="B79" s="19"/>
      <c r="C79" s="72" t="s">
        <v>238</v>
      </c>
      <c r="D79" s="35" t="s">
        <v>205</v>
      </c>
      <c r="E79" s="84" t="s">
        <v>156</v>
      </c>
      <c r="F79" s="19"/>
      <c r="G79" s="33"/>
      <c r="H79" s="19"/>
    </row>
    <row r="80" spans="1:8" ht="24.75" customHeight="1" outlineLevel="1" thickTop="1" thickBot="1" x14ac:dyDescent="0.3">
      <c r="A80" s="19"/>
      <c r="B80" s="19"/>
      <c r="C80" s="72" t="s">
        <v>239</v>
      </c>
      <c r="D80" s="35" t="s">
        <v>205</v>
      </c>
      <c r="E80" s="84" t="s">
        <v>156</v>
      </c>
      <c r="F80" s="19"/>
      <c r="G80" s="33"/>
      <c r="H80" s="19"/>
    </row>
    <row r="81" spans="1:8" s="65" customFormat="1" ht="24.75" customHeight="1" thickTop="1" thickBot="1" x14ac:dyDescent="0.3">
      <c r="A81" s="22"/>
      <c r="B81" s="22"/>
      <c r="C81" s="78"/>
      <c r="D81" s="32"/>
      <c r="E81" s="32"/>
      <c r="F81" s="22"/>
      <c r="G81" s="42"/>
      <c r="H81" s="22"/>
    </row>
    <row r="82" spans="1:8" s="65" customFormat="1" ht="39.950000000000003" customHeight="1" thickTop="1" thickBot="1" x14ac:dyDescent="0.3">
      <c r="A82" s="22"/>
      <c r="B82" s="67" t="s">
        <v>230</v>
      </c>
      <c r="C82" s="78"/>
      <c r="D82" s="32"/>
      <c r="E82" s="32"/>
      <c r="F82" s="22"/>
      <c r="G82" s="42"/>
      <c r="H82" s="22"/>
    </row>
    <row r="83" spans="1:8" s="28" customFormat="1" ht="24.75" customHeight="1" thickTop="1" thickBot="1" x14ac:dyDescent="0.3">
      <c r="A83" s="50"/>
      <c r="B83" s="68" t="s">
        <v>215</v>
      </c>
      <c r="C83" s="79"/>
      <c r="D83" s="69"/>
      <c r="E83" s="69"/>
      <c r="F83" s="50"/>
      <c r="G83" s="37"/>
      <c r="H83" s="50"/>
    </row>
    <row r="84" spans="1:8" ht="24.75" customHeight="1" outlineLevel="1" thickTop="1" thickBot="1" x14ac:dyDescent="0.3">
      <c r="A84" s="19"/>
      <c r="B84" s="19"/>
      <c r="C84" s="70" t="s">
        <v>240</v>
      </c>
      <c r="D84" s="35" t="s">
        <v>205</v>
      </c>
      <c r="E84" s="84" t="s">
        <v>156</v>
      </c>
      <c r="F84" s="19"/>
      <c r="G84" s="33"/>
      <c r="H84" s="19"/>
    </row>
    <row r="85" spans="1:8" ht="24.75" customHeight="1" outlineLevel="1" thickTop="1" thickBot="1" x14ac:dyDescent="0.3">
      <c r="A85" s="19"/>
      <c r="B85" s="19"/>
      <c r="C85" s="70" t="s">
        <v>241</v>
      </c>
      <c r="D85" s="35" t="s">
        <v>205</v>
      </c>
      <c r="E85" s="84" t="s">
        <v>156</v>
      </c>
      <c r="F85" s="19"/>
      <c r="G85" s="33"/>
      <c r="H85" s="19"/>
    </row>
    <row r="86" spans="1:8" s="28" customFormat="1" ht="24.75" customHeight="1" thickTop="1" thickBot="1" x14ac:dyDescent="0.3">
      <c r="A86" s="50"/>
      <c r="B86" s="68" t="s">
        <v>280</v>
      </c>
      <c r="C86" s="46"/>
      <c r="D86" s="64"/>
      <c r="E86" s="64"/>
      <c r="F86" s="50"/>
      <c r="G86" s="37"/>
      <c r="H86" s="50"/>
    </row>
    <row r="87" spans="1:8" ht="24.75" customHeight="1" outlineLevel="1" thickTop="1" thickBot="1" x14ac:dyDescent="0.3">
      <c r="A87" s="19"/>
      <c r="B87" s="19"/>
      <c r="C87" s="70" t="s">
        <v>245</v>
      </c>
      <c r="D87" s="35" t="s">
        <v>205</v>
      </c>
      <c r="E87" s="84" t="s">
        <v>156</v>
      </c>
      <c r="F87" s="19"/>
      <c r="G87" s="33"/>
      <c r="H87" s="19"/>
    </row>
    <row r="88" spans="1:8" ht="24.75" customHeight="1" outlineLevel="1" thickTop="1" thickBot="1" x14ac:dyDescent="0.3">
      <c r="A88" s="19"/>
      <c r="B88" s="19"/>
      <c r="C88" s="70" t="s">
        <v>243</v>
      </c>
      <c r="D88" s="35" t="s">
        <v>205</v>
      </c>
      <c r="E88" s="84" t="s">
        <v>156</v>
      </c>
      <c r="F88" s="19"/>
      <c r="G88" s="33"/>
      <c r="H88" s="19"/>
    </row>
    <row r="89" spans="1:8" ht="24.75" customHeight="1" outlineLevel="1" thickTop="1" thickBot="1" x14ac:dyDescent="0.3">
      <c r="A89" s="19"/>
      <c r="B89" s="19"/>
      <c r="C89" s="70" t="s">
        <v>244</v>
      </c>
      <c r="D89" s="35" t="s">
        <v>205</v>
      </c>
      <c r="E89" s="84" t="s">
        <v>156</v>
      </c>
      <c r="F89" s="19"/>
      <c r="G89" s="33"/>
      <c r="H89" s="19"/>
    </row>
    <row r="90" spans="1:8" ht="24.75" customHeight="1" outlineLevel="1" thickTop="1" thickBot="1" x14ac:dyDescent="0.3">
      <c r="A90" s="19"/>
      <c r="B90" s="19"/>
      <c r="C90" s="70" t="s">
        <v>246</v>
      </c>
      <c r="D90" s="35" t="s">
        <v>205</v>
      </c>
      <c r="E90" s="84" t="s">
        <v>156</v>
      </c>
      <c r="F90" s="19"/>
      <c r="G90" s="33"/>
      <c r="H90" s="19"/>
    </row>
    <row r="91" spans="1:8" ht="24.75" customHeight="1" outlineLevel="1" thickTop="1" thickBot="1" x14ac:dyDescent="0.3">
      <c r="A91" s="19"/>
      <c r="B91" s="19"/>
      <c r="C91" s="70" t="s">
        <v>247</v>
      </c>
      <c r="D91" s="35" t="s">
        <v>205</v>
      </c>
      <c r="E91" s="84" t="s">
        <v>156</v>
      </c>
      <c r="F91" s="19"/>
      <c r="G91" s="33"/>
      <c r="H91" s="19"/>
    </row>
    <row r="92" spans="1:8" ht="24.75" customHeight="1" outlineLevel="1" thickTop="1" thickBot="1" x14ac:dyDescent="0.3">
      <c r="A92" s="19"/>
      <c r="B92" s="19"/>
      <c r="C92" s="70" t="s">
        <v>242</v>
      </c>
      <c r="D92" s="35" t="s">
        <v>205</v>
      </c>
      <c r="E92" s="84" t="s">
        <v>156</v>
      </c>
      <c r="F92" s="19"/>
      <c r="G92" s="33"/>
      <c r="H92" s="19"/>
    </row>
    <row r="93" spans="1:8" ht="24.75" customHeight="1" outlineLevel="1" thickTop="1" thickBot="1" x14ac:dyDescent="0.3">
      <c r="A93" s="19"/>
      <c r="B93" s="19"/>
      <c r="C93" s="70" t="s">
        <v>258</v>
      </c>
      <c r="D93" s="35" t="s">
        <v>205</v>
      </c>
      <c r="E93" s="84" t="s">
        <v>156</v>
      </c>
      <c r="F93" s="19"/>
      <c r="G93" s="33"/>
      <c r="H93" s="19"/>
    </row>
    <row r="94" spans="1:8" ht="24.75" customHeight="1" outlineLevel="1" thickTop="1" thickBot="1" x14ac:dyDescent="0.3">
      <c r="A94" s="19"/>
      <c r="B94" s="19"/>
      <c r="C94" s="70" t="s">
        <v>151</v>
      </c>
      <c r="D94" s="35" t="s">
        <v>205</v>
      </c>
      <c r="E94" s="84" t="s">
        <v>156</v>
      </c>
      <c r="F94" s="19"/>
      <c r="G94" s="33"/>
      <c r="H94" s="19"/>
    </row>
    <row r="95" spans="1:8" ht="24.75" customHeight="1" outlineLevel="1" thickTop="1" thickBot="1" x14ac:dyDescent="0.3">
      <c r="A95" s="19"/>
      <c r="B95" s="19"/>
      <c r="C95" s="70" t="s">
        <v>286</v>
      </c>
      <c r="D95" s="35" t="s">
        <v>205</v>
      </c>
      <c r="E95" s="84" t="s">
        <v>156</v>
      </c>
      <c r="F95" s="19"/>
      <c r="G95" s="33"/>
      <c r="H95" s="19"/>
    </row>
    <row r="96" spans="1:8" ht="24.75" customHeight="1" outlineLevel="1" thickTop="1" thickBot="1" x14ac:dyDescent="0.3">
      <c r="A96" s="19"/>
      <c r="B96" s="19"/>
      <c r="C96" s="70" t="s">
        <v>259</v>
      </c>
      <c r="D96" s="35" t="s">
        <v>205</v>
      </c>
      <c r="E96" s="84" t="s">
        <v>156</v>
      </c>
      <c r="F96" s="19"/>
      <c r="G96" s="33"/>
      <c r="H96" s="19"/>
    </row>
    <row r="97" spans="1:8" ht="24.75" customHeight="1" outlineLevel="1" thickTop="1" thickBot="1" x14ac:dyDescent="0.3">
      <c r="A97" s="19"/>
      <c r="B97" s="19"/>
      <c r="C97" s="43"/>
      <c r="D97" s="32"/>
      <c r="F97" s="19"/>
      <c r="G97" s="33"/>
      <c r="H97" s="19"/>
    </row>
    <row r="98" spans="1:8" ht="24.75" customHeight="1" thickTop="1" thickBot="1" x14ac:dyDescent="0.3">
      <c r="A98" s="19"/>
      <c r="B98" s="19"/>
      <c r="C98" s="43"/>
      <c r="D98" s="32"/>
      <c r="F98" s="19"/>
      <c r="G98" s="33"/>
      <c r="H98" s="19"/>
    </row>
    <row r="99" spans="1:8" ht="24.75" customHeight="1" thickTop="1" thickBot="1" x14ac:dyDescent="0.3">
      <c r="C99" s="80"/>
      <c r="D99" s="48"/>
      <c r="E99" s="160"/>
    </row>
    <row r="100" spans="1:8" ht="24.75" customHeight="1" thickTop="1" thickBot="1" x14ac:dyDescent="0.3">
      <c r="C100" s="43"/>
      <c r="D100" s="32"/>
    </row>
    <row r="101" spans="1:8" ht="24.75" customHeight="1" thickTop="1" thickBot="1" x14ac:dyDescent="0.3">
      <c r="C101" s="43"/>
      <c r="D101" s="32"/>
    </row>
    <row r="102" spans="1:8" ht="24.75" customHeight="1" thickTop="1" thickBot="1" x14ac:dyDescent="0.3">
      <c r="C102" s="43"/>
      <c r="D102" s="32"/>
    </row>
    <row r="103" spans="1:8" ht="24.75" customHeight="1" thickTop="1" thickBot="1" x14ac:dyDescent="0.3">
      <c r="C103" s="43"/>
      <c r="D103" s="32"/>
    </row>
    <row r="104" spans="1:8" ht="24.75" customHeight="1" thickTop="1" thickBot="1" x14ac:dyDescent="0.3">
      <c r="C104" s="43"/>
      <c r="D104" s="32"/>
    </row>
    <row r="105" spans="1:8" ht="24.75" customHeight="1" thickTop="1" thickBot="1" x14ac:dyDescent="0.3">
      <c r="C105" s="43"/>
      <c r="D105" s="32"/>
    </row>
    <row r="106" spans="1:8" ht="24.75" customHeight="1" thickTop="1" thickBot="1" x14ac:dyDescent="0.3">
      <c r="C106" s="43"/>
      <c r="D106" s="32"/>
    </row>
    <row r="107" spans="1:8" ht="24.75" customHeight="1" thickTop="1" thickBot="1" x14ac:dyDescent="0.3">
      <c r="C107" s="43"/>
      <c r="D107" s="32"/>
    </row>
    <row r="108" spans="1:8" ht="24.75" customHeight="1" thickTop="1" thickBot="1" x14ac:dyDescent="0.3">
      <c r="C108" s="43"/>
      <c r="D108" s="32"/>
    </row>
    <row r="109" spans="1:8" ht="24.75" customHeight="1" thickTop="1" thickBot="1" x14ac:dyDescent="0.3">
      <c r="C109" s="43"/>
      <c r="D109" s="32"/>
    </row>
    <row r="110" spans="1:8" ht="24.75" customHeight="1" thickTop="1" thickBot="1" x14ac:dyDescent="0.3">
      <c r="C110" s="43"/>
      <c r="D110" s="32"/>
    </row>
    <row r="111" spans="1:8" ht="24.75" customHeight="1" thickTop="1" thickBot="1" x14ac:dyDescent="0.3">
      <c r="C111" s="43"/>
      <c r="D111" s="32"/>
    </row>
    <row r="112" spans="1:8" ht="24.75" customHeight="1" thickTop="1" thickBot="1" x14ac:dyDescent="0.3">
      <c r="C112" s="43"/>
      <c r="D112" s="32"/>
    </row>
    <row r="113" spans="3:4" ht="24.75" customHeight="1" thickTop="1" thickBot="1" x14ac:dyDescent="0.3">
      <c r="C113" s="43"/>
      <c r="D113" s="32"/>
    </row>
    <row r="114" spans="3:4" ht="24.75" customHeight="1" thickTop="1" thickBot="1" x14ac:dyDescent="0.3">
      <c r="C114" s="43"/>
      <c r="D114" s="32"/>
    </row>
    <row r="115" spans="3:4" ht="24.75" customHeight="1" thickTop="1" thickBot="1" x14ac:dyDescent="0.3">
      <c r="C115" s="43"/>
      <c r="D115" s="32"/>
    </row>
    <row r="116" spans="3:4" ht="24.75" customHeight="1" thickTop="1" thickBot="1" x14ac:dyDescent="0.3">
      <c r="C116" s="43"/>
      <c r="D116" s="32"/>
    </row>
    <row r="117" spans="3:4" ht="24.75" customHeight="1" thickTop="1" thickBot="1" x14ac:dyDescent="0.3">
      <c r="C117" s="43"/>
      <c r="D117" s="32"/>
    </row>
    <row r="118" spans="3:4" ht="24.75" customHeight="1" thickTop="1" thickBot="1" x14ac:dyDescent="0.3">
      <c r="C118" s="43"/>
      <c r="D118" s="32"/>
    </row>
    <row r="119" spans="3:4" ht="24.75" customHeight="1" thickTop="1" thickBot="1" x14ac:dyDescent="0.3">
      <c r="C119" s="43"/>
      <c r="D119" s="32"/>
    </row>
    <row r="120" spans="3:4" ht="24.75" customHeight="1" thickTop="1" thickBot="1" x14ac:dyDescent="0.3">
      <c r="C120" s="43"/>
      <c r="D120" s="32"/>
    </row>
    <row r="121" spans="3:4" ht="24.75" customHeight="1" thickTop="1" thickBot="1" x14ac:dyDescent="0.3">
      <c r="C121" s="43"/>
      <c r="D121" s="32"/>
    </row>
    <row r="122" spans="3:4" ht="24.75" customHeight="1" thickTop="1" thickBot="1" x14ac:dyDescent="0.3">
      <c r="C122" s="43"/>
      <c r="D122" s="32"/>
    </row>
    <row r="123" spans="3:4" ht="24.75" customHeight="1" thickTop="1" thickBot="1" x14ac:dyDescent="0.3">
      <c r="C123" s="43"/>
      <c r="D123" s="32"/>
    </row>
    <row r="124" spans="3:4" ht="24.75" customHeight="1" thickTop="1" thickBot="1" x14ac:dyDescent="0.3">
      <c r="C124" s="43"/>
      <c r="D124" s="32"/>
    </row>
    <row r="125" spans="3:4" ht="24.75" customHeight="1" thickTop="1" thickBot="1" x14ac:dyDescent="0.3">
      <c r="C125" s="43"/>
      <c r="D125" s="32"/>
    </row>
    <row r="126" spans="3:4" ht="24.75" customHeight="1" thickTop="1" thickBot="1" x14ac:dyDescent="0.3">
      <c r="C126" s="43"/>
      <c r="D126" s="32"/>
    </row>
    <row r="127" spans="3:4" ht="24.75" customHeight="1" thickTop="1" thickBot="1" x14ac:dyDescent="0.3">
      <c r="C127" s="43"/>
      <c r="D127" s="32"/>
    </row>
    <row r="128" spans="3:4" ht="24.75" customHeight="1" thickTop="1" thickBot="1" x14ac:dyDescent="0.3">
      <c r="C128" s="43"/>
      <c r="D128" s="32"/>
    </row>
    <row r="129" spans="3:4" ht="24.75" customHeight="1" thickTop="1" thickBot="1" x14ac:dyDescent="0.3">
      <c r="C129" s="43"/>
      <c r="D129" s="32"/>
    </row>
    <row r="130" spans="3:4" ht="24.75" customHeight="1" thickTop="1" thickBot="1" x14ac:dyDescent="0.3">
      <c r="C130" s="43"/>
      <c r="D130" s="32"/>
    </row>
    <row r="131" spans="3:4" ht="24.75" customHeight="1" thickTop="1" thickBot="1" x14ac:dyDescent="0.3">
      <c r="C131" s="43"/>
      <c r="D131" s="32"/>
    </row>
    <row r="132" spans="3:4" ht="24.75" customHeight="1" thickTop="1" thickBot="1" x14ac:dyDescent="0.3">
      <c r="C132" s="43"/>
      <c r="D132" s="32"/>
    </row>
    <row r="133" spans="3:4" ht="24.75" customHeight="1" thickTop="1" thickBot="1" x14ac:dyDescent="0.3">
      <c r="C133" s="43"/>
      <c r="D133" s="32"/>
    </row>
    <row r="134" spans="3:4" ht="24.75" customHeight="1" thickTop="1" thickBot="1" x14ac:dyDescent="0.3">
      <c r="C134" s="43"/>
      <c r="D134" s="32"/>
    </row>
    <row r="135" spans="3:4" ht="24.75" customHeight="1" thickTop="1" thickBot="1" x14ac:dyDescent="0.3">
      <c r="C135" s="43"/>
      <c r="D135" s="32"/>
    </row>
    <row r="136" spans="3:4" ht="24.75" customHeight="1" thickTop="1" thickBot="1" x14ac:dyDescent="0.3">
      <c r="C136" s="43"/>
      <c r="D136" s="32"/>
    </row>
    <row r="137" spans="3:4" ht="24.75" customHeight="1" thickTop="1" thickBot="1" x14ac:dyDescent="0.3">
      <c r="C137" s="43"/>
      <c r="D137" s="32"/>
    </row>
    <row r="138" spans="3:4" ht="24.75" customHeight="1" thickTop="1" thickBot="1" x14ac:dyDescent="0.3">
      <c r="C138" s="43"/>
      <c r="D138" s="32"/>
    </row>
    <row r="139" spans="3:4" ht="24.75" customHeight="1" thickTop="1" thickBot="1" x14ac:dyDescent="0.3">
      <c r="C139" s="43"/>
      <c r="D139" s="32"/>
    </row>
    <row r="140" spans="3:4" ht="24.75" customHeight="1" thickTop="1" thickBot="1" x14ac:dyDescent="0.3">
      <c r="C140" s="43"/>
      <c r="D140" s="32"/>
    </row>
    <row r="141" spans="3:4" ht="24.75" customHeight="1" thickTop="1" thickBot="1" x14ac:dyDescent="0.3">
      <c r="C141" s="43"/>
      <c r="D141" s="32"/>
    </row>
    <row r="142" spans="3:4" ht="24.75" customHeight="1" thickTop="1" thickBot="1" x14ac:dyDescent="0.3">
      <c r="C142" s="43"/>
      <c r="D142" s="32"/>
    </row>
    <row r="143" spans="3:4" ht="24.75" customHeight="1" thickTop="1" thickBot="1" x14ac:dyDescent="0.3">
      <c r="C143" s="43"/>
      <c r="D143" s="32"/>
    </row>
    <row r="144" spans="3:4" ht="24.75" customHeight="1" thickTop="1" thickBot="1" x14ac:dyDescent="0.3">
      <c r="C144" s="43"/>
      <c r="D144" s="32"/>
    </row>
    <row r="145" spans="3:4" ht="24.75" customHeight="1" thickTop="1" thickBot="1" x14ac:dyDescent="0.3">
      <c r="C145" s="43"/>
      <c r="D145" s="32"/>
    </row>
    <row r="146" spans="3:4" ht="24.75" customHeight="1" thickTop="1" thickBot="1" x14ac:dyDescent="0.3">
      <c r="C146" s="43"/>
      <c r="D146" s="32"/>
    </row>
    <row r="147" spans="3:4" ht="24.75" customHeight="1" thickTop="1" thickBot="1" x14ac:dyDescent="0.3">
      <c r="C147" s="43"/>
      <c r="D147" s="32"/>
    </row>
    <row r="148" spans="3:4" ht="24.75" customHeight="1" thickTop="1" thickBot="1" x14ac:dyDescent="0.3">
      <c r="C148" s="43"/>
      <c r="D148" s="32"/>
    </row>
    <row r="149" spans="3:4" ht="24.75" customHeight="1" thickTop="1" thickBot="1" x14ac:dyDescent="0.3">
      <c r="C149" s="43"/>
      <c r="D149" s="32"/>
    </row>
    <row r="150" spans="3:4" ht="24.75" customHeight="1" thickTop="1" thickBot="1" x14ac:dyDescent="0.3">
      <c r="C150" s="43"/>
      <c r="D150" s="32"/>
    </row>
    <row r="151" spans="3:4" ht="24.75" customHeight="1" thickTop="1" thickBot="1" x14ac:dyDescent="0.3">
      <c r="C151" s="43"/>
      <c r="D151" s="32"/>
    </row>
    <row r="152" spans="3:4" ht="24.75" customHeight="1" thickTop="1" thickBot="1" x14ac:dyDescent="0.3">
      <c r="C152" s="43"/>
      <c r="D152" s="32"/>
    </row>
    <row r="153" spans="3:4" ht="24.75" customHeight="1" thickTop="1" thickBot="1" x14ac:dyDescent="0.3">
      <c r="C153" s="43"/>
      <c r="D153" s="32"/>
    </row>
    <row r="154" spans="3:4" ht="24.75" customHeight="1" thickTop="1" thickBot="1" x14ac:dyDescent="0.3">
      <c r="C154" s="43"/>
      <c r="D154" s="32"/>
    </row>
    <row r="155" spans="3:4" ht="24.75" customHeight="1" thickTop="1" thickBot="1" x14ac:dyDescent="0.3">
      <c r="C155" s="43"/>
      <c r="D155" s="32"/>
    </row>
    <row r="156" spans="3:4" ht="24.75" customHeight="1" thickTop="1" thickBot="1" x14ac:dyDescent="0.3">
      <c r="C156" s="43"/>
      <c r="D156" s="32"/>
    </row>
    <row r="157" spans="3:4" ht="24.75" customHeight="1" thickTop="1" thickBot="1" x14ac:dyDescent="0.3">
      <c r="C157" s="43"/>
      <c r="D157" s="32"/>
    </row>
    <row r="158" spans="3:4" ht="24.75" customHeight="1" thickTop="1" thickBot="1" x14ac:dyDescent="0.3">
      <c r="C158" s="43"/>
      <c r="D158" s="32"/>
    </row>
    <row r="159" spans="3:4" ht="24.75" customHeight="1" thickTop="1" thickBot="1" x14ac:dyDescent="0.3">
      <c r="C159" s="43"/>
      <c r="D159" s="32"/>
    </row>
    <row r="160" spans="3:4" ht="24.75" customHeight="1" thickTop="1" thickBot="1" x14ac:dyDescent="0.3">
      <c r="C160" s="43"/>
      <c r="D160" s="32"/>
    </row>
    <row r="161" spans="3:4" ht="24.75" customHeight="1" thickTop="1" thickBot="1" x14ac:dyDescent="0.3">
      <c r="C161" s="43"/>
      <c r="D161" s="32"/>
    </row>
    <row r="162" spans="3:4" ht="24.75" customHeight="1" thickTop="1" thickBot="1" x14ac:dyDescent="0.3">
      <c r="C162" s="43"/>
      <c r="D162" s="32"/>
    </row>
    <row r="163" spans="3:4" ht="24.75" customHeight="1" thickTop="1" thickBot="1" x14ac:dyDescent="0.3">
      <c r="C163" s="43"/>
      <c r="D163" s="32"/>
    </row>
    <row r="164" spans="3:4" ht="24.75" customHeight="1" thickTop="1" thickBot="1" x14ac:dyDescent="0.3">
      <c r="C164" s="43"/>
      <c r="D164" s="32"/>
    </row>
    <row r="165" spans="3:4" ht="24.75" customHeight="1" thickTop="1" thickBot="1" x14ac:dyDescent="0.3">
      <c r="C165" s="43"/>
      <c r="D165" s="32"/>
    </row>
    <row r="166" spans="3:4" ht="24.75" customHeight="1" thickTop="1" thickBot="1" x14ac:dyDescent="0.3">
      <c r="C166" s="43"/>
      <c r="D166" s="32"/>
    </row>
    <row r="167" spans="3:4" ht="24.75" customHeight="1" thickTop="1" thickBot="1" x14ac:dyDescent="0.3">
      <c r="C167" s="43"/>
      <c r="D167" s="32"/>
    </row>
    <row r="168" spans="3:4" ht="24.75" customHeight="1" thickTop="1" thickBot="1" x14ac:dyDescent="0.3">
      <c r="C168" s="43"/>
      <c r="D168" s="32"/>
    </row>
    <row r="169" spans="3:4" ht="24.75" customHeight="1" thickTop="1" thickBot="1" x14ac:dyDescent="0.3">
      <c r="C169" s="43"/>
      <c r="D169" s="32"/>
    </row>
    <row r="170" spans="3:4" ht="24.75" customHeight="1" thickTop="1" thickBot="1" x14ac:dyDescent="0.3">
      <c r="C170" s="43"/>
      <c r="D170" s="32"/>
    </row>
    <row r="171" spans="3:4" ht="24.75" customHeight="1" thickTop="1" thickBot="1" x14ac:dyDescent="0.3">
      <c r="C171" s="43"/>
      <c r="D171" s="32"/>
    </row>
    <row r="172" spans="3:4" ht="24.75" customHeight="1" thickTop="1" thickBot="1" x14ac:dyDescent="0.3">
      <c r="C172" s="43"/>
      <c r="D172" s="32"/>
    </row>
  </sheetData>
  <sheetProtection selectLockedCells="1"/>
  <dataConsolidate/>
  <conditionalFormatting sqref="E33:E41 E43:E46 E50:E53 E57:E68 E72:E80 E84:E85 E87:E96">
    <cfRule type="cellIs" dxfId="64" priority="16" operator="equal">
      <formula>"antwoord onbekend"</formula>
    </cfRule>
    <cfRule type="cellIs" dxfId="63" priority="85" operator="equal">
      <formula>"kies"</formula>
    </cfRule>
  </conditionalFormatting>
  <conditionalFormatting sqref="C43">
    <cfRule type="iconSet" priority="62">
      <iconSet>
        <cfvo type="percent" val="0"/>
        <cfvo type="percent" val="33"/>
        <cfvo type="percent" val="67"/>
      </iconSet>
    </cfRule>
  </conditionalFormatting>
  <conditionalFormatting sqref="G33:G41 G21:G29">
    <cfRule type="colorScale" priority="21">
      <colorScale>
        <cfvo type="num" val="0"/>
        <cfvo type="num" val="3"/>
        <cfvo type="num" val="6"/>
        <color rgb="FF00B050"/>
        <color rgb="FFFFEB84"/>
        <color rgb="FFFF0000"/>
      </colorScale>
    </cfRule>
  </conditionalFormatting>
  <conditionalFormatting sqref="E25:E29 E21:E23">
    <cfRule type="cellIs" dxfId="62" priority="5" operator="equal">
      <formula>"antwoord onbekend"</formula>
    </cfRule>
    <cfRule type="cellIs" dxfId="61" priority="7" operator="equal">
      <formula>""</formula>
    </cfRule>
  </conditionalFormatting>
  <conditionalFormatting sqref="D24:F24">
    <cfRule type="colorScale" priority="6">
      <colorScale>
        <cfvo type="num" val="0"/>
        <cfvo type="num" val="3"/>
        <cfvo type="num" val="6"/>
        <color rgb="FF00B050"/>
        <color rgb="FFFFEB84"/>
        <color rgb="FFFF0000"/>
      </colorScale>
    </cfRule>
  </conditionalFormatting>
  <conditionalFormatting sqref="E17">
    <cfRule type="cellIs" dxfId="60" priority="3" operator="equal">
      <formula>"antwoord onbekend"</formula>
    </cfRule>
    <cfRule type="cellIs" dxfId="59" priority="4" operator="equal">
      <formula>""</formula>
    </cfRule>
  </conditionalFormatting>
  <conditionalFormatting sqref="E18:E19">
    <cfRule type="cellIs" dxfId="58" priority="1" operator="equal">
      <formula>"antwoord onbekend"</formula>
    </cfRule>
    <cfRule type="cellIs" dxfId="57" priority="2" operator="equal">
      <formula>""</formula>
    </cfRule>
  </conditionalFormatting>
  <dataValidations count="51">
    <dataValidation type="list" allowBlank="1" showInputMessage="1" showErrorMessage="1" sqref="E95">
      <formula1>INDIRECT("_M11")</formula1>
    </dataValidation>
    <dataValidation type="list" allowBlank="1" showInputMessage="1" showErrorMessage="1" sqref="E34">
      <formula1>INDIRECT("_R02")</formula1>
    </dataValidation>
    <dataValidation type="list" allowBlank="1" showInputMessage="1" showErrorMessage="1" sqref="E35">
      <formula1>INDIRECT("_R03")</formula1>
    </dataValidation>
    <dataValidation type="list" allowBlank="1" showInputMessage="1" showErrorMessage="1" promptTitle="kies" sqref="E36">
      <formula1>IF($E$35="kies",INDIRECT("leeg"),IF($E$35="stad",INDIRECT("_R04a"),INDIRECT("_R04b")))</formula1>
    </dataValidation>
    <dataValidation type="list" allowBlank="1" showInputMessage="1" showErrorMessage="1" sqref="E37">
      <formula1>INDIRECT("_R05")</formula1>
    </dataValidation>
    <dataValidation type="list" allowBlank="1" showInputMessage="1" showErrorMessage="1" sqref="E38">
      <formula1>INDIRECT("_R06")</formula1>
    </dataValidation>
    <dataValidation type="list" allowBlank="1" showInputMessage="1" showErrorMessage="1" sqref="E40">
      <formula1>INDIRECT("_R08")</formula1>
    </dataValidation>
    <dataValidation type="list" allowBlank="1" showInputMessage="1" showErrorMessage="1" sqref="E41">
      <formula1>INDIRECT("_R09")</formula1>
    </dataValidation>
    <dataValidation type="list" allowBlank="1" showInputMessage="1" showErrorMessage="1" sqref="E46">
      <formula1>INDIRECT("_R13")</formula1>
    </dataValidation>
    <dataValidation type="list" allowBlank="1" showInputMessage="1" showErrorMessage="1" sqref="E43">
      <formula1>INDIRECT("_R10")</formula1>
    </dataValidation>
    <dataValidation type="list" allowBlank="1" showInputMessage="1" showErrorMessage="1" sqref="E44">
      <formula1>INDIRECT("_R11")</formula1>
    </dataValidation>
    <dataValidation type="list" allowBlank="1" showInputMessage="1" showErrorMessage="1" sqref="E50">
      <formula1>INDIRECT("_S01")</formula1>
    </dataValidation>
    <dataValidation type="list" allowBlank="1" showInputMessage="1" showErrorMessage="1" sqref="E51">
      <formula1>INDIRECT("_S02")</formula1>
    </dataValidation>
    <dataValidation type="list" allowBlank="1" showInputMessage="1" showErrorMessage="1" sqref="E57">
      <formula1>INDIRECT("_E01")</formula1>
    </dataValidation>
    <dataValidation type="list" allowBlank="1" showInputMessage="1" showErrorMessage="1" sqref="E58">
      <formula1>INDIRECT("_E02")</formula1>
    </dataValidation>
    <dataValidation type="list" allowBlank="1" showInputMessage="1" showErrorMessage="1" sqref="E59">
      <formula1>INDIRECT("_E03")</formula1>
    </dataValidation>
    <dataValidation type="list" allowBlank="1" showInputMessage="1" showErrorMessage="1" sqref="E60:E61">
      <formula1>INDIRECT("_E04_E05")</formula1>
    </dataValidation>
    <dataValidation type="list" allowBlank="1" showInputMessage="1" showErrorMessage="1" promptTitle="Betekenis van de investering" prompt="Een investering kan als aanzienlijk worden beschouwd als deze voor het bedrijf van uitzonderlijke aard is." sqref="E62">
      <formula1>INDIRECT("_E06")</formula1>
    </dataValidation>
    <dataValidation type="list" allowBlank="1" showInputMessage="1" showErrorMessage="1" sqref="E63">
      <formula1>INDIRECT("_E07")</formula1>
    </dataValidation>
    <dataValidation type="list" allowBlank="1" showInputMessage="1" showErrorMessage="1" sqref="E64">
      <formula1>INDIRECT("_E08")</formula1>
    </dataValidation>
    <dataValidation type="list" allowBlank="1" showInputMessage="1" showErrorMessage="1" sqref="E65">
      <formula1>INDIRECT("_E09")</formula1>
    </dataValidation>
    <dataValidation type="list" allowBlank="1" showInputMessage="1" showErrorMessage="1" sqref="E66">
      <formula1>INDIRECT("_E10")</formula1>
    </dataValidation>
    <dataValidation type="list" allowBlank="1" showInputMessage="1" showErrorMessage="1" sqref="E80">
      <formula1>INDIRECT("_L09")</formula1>
    </dataValidation>
    <dataValidation type="list" allowBlank="1" showInputMessage="1" showErrorMessage="1" sqref="E68">
      <formula1>INDIRECT("_E12")</formula1>
    </dataValidation>
    <dataValidation type="list" allowBlank="1" showInputMessage="1" showErrorMessage="1" sqref="E72">
      <formula1>INDIRECT("_L01")</formula1>
    </dataValidation>
    <dataValidation type="list" allowBlank="1" showInputMessage="1" showErrorMessage="1" sqref="E74">
      <formula1>INDIRECT("_L03")</formula1>
    </dataValidation>
    <dataValidation type="list" allowBlank="1" showInputMessage="1" showErrorMessage="1" sqref="E75">
      <formula1>INDIRECT("_L04")</formula1>
    </dataValidation>
    <dataValidation type="list" allowBlank="1" showInputMessage="1" showErrorMessage="1" sqref="E76">
      <formula1>INDIRECT("_L05")</formula1>
    </dataValidation>
    <dataValidation type="list" allowBlank="1" showInputMessage="1" showErrorMessage="1" sqref="E77">
      <formula1>INDIRECT("_L06")</formula1>
    </dataValidation>
    <dataValidation type="list" allowBlank="1" showInputMessage="1" showErrorMessage="1" sqref="E78">
      <formula1>INDIRECT("L07")</formula1>
    </dataValidation>
    <dataValidation type="list" allowBlank="1" showInputMessage="1" showErrorMessage="1" sqref="E79">
      <formula1>INDIRECT("_L08")</formula1>
    </dataValidation>
    <dataValidation type="list" allowBlank="1" showInputMessage="1" showErrorMessage="1" sqref="E84">
      <formula1>INDIRECT("_M01")</formula1>
    </dataValidation>
    <dataValidation type="list" allowBlank="1" showInputMessage="1" showErrorMessage="1" sqref="E85">
      <formula1>INDIRECT("_M02")</formula1>
    </dataValidation>
    <dataValidation type="list" allowBlank="1" showInputMessage="1" showErrorMessage="1" sqref="E87">
      <formula1>INDIRECT("_M03")</formula1>
    </dataValidation>
    <dataValidation type="list" allowBlank="1" showInputMessage="1" showErrorMessage="1" sqref="E92">
      <formula1>INDIRECT("_M08")</formula1>
    </dataValidation>
    <dataValidation type="list" allowBlank="1" showInputMessage="1" showErrorMessage="1" sqref="E91">
      <formula1>INDIRECT("_M07")</formula1>
    </dataValidation>
    <dataValidation type="list" allowBlank="1" showInputMessage="1" showErrorMessage="1" sqref="E93">
      <formula1>INDIRECT("_M09")</formula1>
    </dataValidation>
    <dataValidation type="list" allowBlank="1" showInputMessage="1" showErrorMessage="1" sqref="E96">
      <formula1>INDIRECT("_M12")</formula1>
    </dataValidation>
    <dataValidation type="list" allowBlank="1" showInputMessage="1" showErrorMessage="1" sqref="E53">
      <formula1>INDIRECT("_S04")</formula1>
    </dataValidation>
    <dataValidation type="list" allowBlank="1" showInputMessage="1" showErrorMessage="1" sqref="D87:D96 D41 D33:D34 D50:D54 D72:D80 D43:D46 D84:D85 D36:D37 D59:D68">
      <formula1>INDIRECT("belang")</formula1>
    </dataValidation>
    <dataValidation allowBlank="1" showInputMessage="1" showErrorMessage="1" promptTitle="Toelichting" prompt="Onder kwetsbare functies worden onder meer begrepen: scholen, rust- en verzorgingshuizen, recreatiedomeinen en natuurgebieden, kinderdagverblijven, ziekenhuizen, ..." sqref="C33"/>
    <dataValidation allowBlank="1" showInputMessage="1" showErrorMessage="1" promptTitle="Wat is een publieksfunctie?" prompt="Een publieksfunctie houdt in dat er regelmatig externe bezoekers het bedrijf bezoeken. Dit kunnen klanten zijn, maar ook vertegenwoordigers, toeristen, etc." sqref="C51"/>
    <dataValidation type="list" allowBlank="1" showInputMessage="1" showErrorMessage="1" sqref="E33">
      <formula1>INDIRECT("_R01")</formula1>
    </dataValidation>
    <dataValidation type="list" allowBlank="1" showInputMessage="1" showErrorMessage="1" sqref="E39">
      <formula1>INDIRECT("_R07")</formula1>
    </dataValidation>
    <dataValidation type="list" allowBlank="1" showInputMessage="1" showErrorMessage="1" sqref="E45">
      <formula1>INDIRECT("_R12")</formula1>
    </dataValidation>
    <dataValidation type="list" allowBlank="1" showInputMessage="1" showErrorMessage="1" sqref="E67">
      <formula1>INDIRECT("_E11")</formula1>
    </dataValidation>
    <dataValidation type="list" allowBlank="1" showInputMessage="1" showErrorMessage="1" sqref="E73">
      <formula1>INDIRECT("_L02")</formula1>
    </dataValidation>
    <dataValidation type="list" allowBlank="1" showInputMessage="1" showErrorMessage="1" sqref="E88:E90">
      <formula1>INDIRECT("_M04_M05_M06")</formula1>
    </dataValidation>
    <dataValidation type="list" allowBlank="1" showInputMessage="1" showErrorMessage="1" sqref="E94">
      <formula1>INDIRECT("_M10")</formula1>
    </dataValidation>
    <dataValidation type="list" allowBlank="1" showInputMessage="1" showErrorMessage="1" sqref="E52">
      <formula1>INDIRECT("_S03")</formula1>
    </dataValidation>
    <dataValidation allowBlank="1" showInputMessage="1" showErrorMessage="1" prompt="Straatnaam, huisnummer, postcode, gemeente" sqref="E26 E22"/>
  </dataValidations>
  <pageMargins left="0.25" right="0.25" top="0.75" bottom="0.75" header="0.3" footer="0.3"/>
  <pageSetup paperSize="8" scale="65" orientation="portrait" r:id="rId1"/>
  <colBreaks count="1" manualBreakCount="1">
    <brk id="3" min="12" max="154" man="1"/>
  </colBreaks>
  <drawing r:id="rId2"/>
  <legacyDrawing r:id="rId3"/>
  <extLst>
    <ext xmlns:x14="http://schemas.microsoft.com/office/spreadsheetml/2009/9/main" uri="{78C0D931-6437-407d-A8EE-F0AAD7539E65}">
      <x14:conditionalFormattings>
        <x14:conditionalFormatting xmlns:xm="http://schemas.microsoft.com/office/excel/2006/main">
          <x14:cfRule type="iconSet" priority="61" id="{652A4CEE-5006-4587-9749-CA56133293CE}">
            <x14:iconSet>
              <x14:cfvo type="percent">
                <xm:f>0</xm:f>
              </x14:cfvo>
              <x14:cfvo type="percent">
                <xm:f>LISTS!$A$64</xm:f>
              </x14:cfvo>
              <x14:cfvo type="percent">
                <xm:f>LISTS!$A$63</xm:f>
              </x14:cfvo>
            </x14:iconSet>
          </x14:cfRule>
          <xm:sqref>C43</xm:sqref>
        </x14:conditionalFormatting>
        <x14:conditionalFormatting xmlns:xm="http://schemas.microsoft.com/office/excel/2006/main">
          <x14:cfRule type="expression" priority="17" id="{52D7E783-0BF8-4087-BD11-D048C84BCAF5}">
            <xm:f>$E$39=LISTS!$A$47</xm:f>
            <x14:dxf>
              <font>
                <color theme="0"/>
              </font>
              <fill>
                <patternFill>
                  <bgColor theme="0"/>
                </patternFill>
              </fill>
            </x14:dxf>
          </x14:cfRule>
          <x14:cfRule type="expression" priority="18" id="{371FAE8F-FF04-4E87-BEF6-A99EFEB42579}">
            <xm:f>$E$39=LISTS!$A$46</xm:f>
            <x14:dxf>
              <font>
                <color theme="0"/>
              </font>
              <fill>
                <patternFill>
                  <bgColor theme="0"/>
                </patternFill>
              </fill>
            </x14:dxf>
          </x14:cfRule>
          <xm:sqref>C46 E46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8" tint="-0.249977111117893"/>
  </sheetPr>
  <dimension ref="A1:R145"/>
  <sheetViews>
    <sheetView showGridLines="0" topLeftCell="A9" zoomScale="70" zoomScaleNormal="70" workbookViewId="0">
      <selection activeCell="AG39" sqref="AG39"/>
    </sheetView>
  </sheetViews>
  <sheetFormatPr defaultRowHeight="24.75" customHeight="1" thickTop="1" thickBottom="1" outlineLevelRow="1" x14ac:dyDescent="0.3"/>
  <cols>
    <col min="1" max="1" width="3" style="20" customWidth="1"/>
    <col min="2" max="2" width="38.140625" style="20" customWidth="1"/>
    <col min="3" max="3" width="9" style="89" hidden="1" customWidth="1"/>
    <col min="4" max="4" width="102" style="81" customWidth="1"/>
    <col min="5" max="5" width="20.42578125" style="20" customWidth="1"/>
    <col min="6" max="6" width="60.140625" style="19" customWidth="1"/>
    <col min="7" max="7" width="9.140625" style="20"/>
    <col min="8" max="8" width="9.140625" style="36"/>
    <col min="9" max="9" width="9.7109375" style="36" customWidth="1"/>
    <col min="10" max="10" width="9.140625" style="36"/>
    <col min="11" max="11" width="4.5703125" style="89" customWidth="1"/>
    <col min="12" max="12" width="9.140625" style="36"/>
    <col min="13" max="14" width="9.140625" style="20"/>
    <col min="15" max="17" width="9.28515625" style="20" customWidth="1"/>
    <col min="18" max="16384" width="9.140625" style="20"/>
  </cols>
  <sheetData>
    <row r="1" spans="1:18" ht="12" customHeight="1" thickTop="1" thickBot="1" x14ac:dyDescent="0.3">
      <c r="A1" s="19"/>
      <c r="B1" s="19"/>
      <c r="C1" s="42"/>
      <c r="D1" s="73"/>
      <c r="E1" s="19"/>
      <c r="G1" s="19"/>
      <c r="H1" s="33"/>
      <c r="I1" s="33"/>
      <c r="J1" s="33"/>
      <c r="K1" s="42"/>
      <c r="L1" s="33"/>
      <c r="M1" s="19"/>
      <c r="N1" s="123"/>
    </row>
    <row r="2" spans="1:18" ht="48" customHeight="1" thickTop="1" thickBot="1" x14ac:dyDescent="0.3">
      <c r="A2" s="19"/>
      <c r="B2" s="19"/>
      <c r="C2" s="42"/>
      <c r="D2" s="73"/>
      <c r="E2" s="19"/>
      <c r="G2" s="19"/>
      <c r="H2" s="33"/>
      <c r="I2" s="33"/>
      <c r="J2" s="33"/>
      <c r="K2" s="42"/>
      <c r="L2" s="33"/>
      <c r="M2" s="19"/>
      <c r="N2" s="123"/>
    </row>
    <row r="3" spans="1:18" ht="12" customHeight="1" thickTop="1" thickBot="1" x14ac:dyDescent="0.3">
      <c r="A3" s="19"/>
      <c r="B3" s="19"/>
      <c r="C3" s="42"/>
      <c r="D3" s="73"/>
      <c r="E3" s="19"/>
      <c r="G3" s="19"/>
      <c r="H3" s="33"/>
      <c r="I3" s="33"/>
      <c r="J3" s="33"/>
      <c r="K3" s="42"/>
      <c r="L3" s="33"/>
      <c r="M3" s="19"/>
      <c r="N3" s="123"/>
    </row>
    <row r="4" spans="1:18" s="28" customFormat="1" ht="39.950000000000003" customHeight="1" thickTop="1" thickBot="1" x14ac:dyDescent="0.3">
      <c r="A4" s="50"/>
      <c r="B4" s="52" t="str">
        <f>INPUT!B31</f>
        <v>RUIMTELIJK KENMERKEN</v>
      </c>
      <c r="C4" s="86"/>
      <c r="D4" s="74"/>
      <c r="E4" s="51"/>
      <c r="F4" s="51"/>
      <c r="G4" s="50"/>
      <c r="H4" s="33"/>
      <c r="I4" s="37"/>
      <c r="J4" s="37"/>
      <c r="K4" s="109"/>
      <c r="L4" s="37"/>
      <c r="M4" s="50"/>
      <c r="N4" s="124"/>
    </row>
    <row r="5" spans="1:18" s="29" customFormat="1" ht="24.75" customHeight="1" thickTop="1" thickBot="1" x14ac:dyDescent="0.3">
      <c r="A5" s="53"/>
      <c r="B5" s="54" t="str">
        <f>INPUT!B32</f>
        <v>VAN DE LOCATIE</v>
      </c>
      <c r="C5" s="87"/>
      <c r="D5" s="56"/>
      <c r="E5" s="55"/>
      <c r="F5" s="55"/>
      <c r="G5" s="53"/>
      <c r="H5" s="40" t="s">
        <v>348</v>
      </c>
      <c r="I5" s="40" t="s">
        <v>207</v>
      </c>
      <c r="J5" s="41" t="s">
        <v>349</v>
      </c>
      <c r="K5" s="110"/>
      <c r="L5" s="41"/>
      <c r="M5" s="53"/>
      <c r="N5" s="125"/>
    </row>
    <row r="6" spans="1:18" ht="24.75" customHeight="1" outlineLevel="1" thickTop="1" thickBot="1" x14ac:dyDescent="0.3">
      <c r="A6" s="19"/>
      <c r="B6" s="19"/>
      <c r="C6" s="42" t="e">
        <f>INPUT!#REF!</f>
        <v>#REF!</v>
      </c>
      <c r="D6" s="75" t="str">
        <f>INPUT!C33</f>
        <v>Zijn er kwetsbare functies binnen een straal van 200 meter rond de site?</v>
      </c>
      <c r="E6" s="35" t="str">
        <f>INPUT!D33</f>
        <v>belangrijk</v>
      </c>
      <c r="F6" s="84" t="str">
        <f>INPUT!E33</f>
        <v>kies</v>
      </c>
      <c r="G6" s="19"/>
      <c r="H6" s="98">
        <f>VLOOKUP(F6,Range_vlookup,3,FALSE)</f>
        <v>0</v>
      </c>
      <c r="I6" s="98">
        <f>IF(H6="x","x",VLOOKUP(E6,Range_vlookup,3,FALSE))</f>
        <v>1</v>
      </c>
      <c r="J6" s="99">
        <f>IF(H6="x","x",H6*I6)</f>
        <v>0</v>
      </c>
      <c r="K6" s="108"/>
      <c r="L6" s="174">
        <f>J20*(F20/I20)/F20</f>
        <v>0</v>
      </c>
      <c r="M6" s="116"/>
      <c r="N6" s="123"/>
      <c r="O6" s="128" t="s">
        <v>350</v>
      </c>
      <c r="P6" s="129" t="s">
        <v>351</v>
      </c>
      <c r="Q6" s="130" t="s">
        <v>348</v>
      </c>
      <c r="R6" s="31"/>
    </row>
    <row r="7" spans="1:18" ht="24.75" customHeight="1" outlineLevel="1" thickTop="1" thickBot="1" x14ac:dyDescent="0.3">
      <c r="A7" s="19"/>
      <c r="B7" s="19"/>
      <c r="C7" s="42" t="e">
        <f>INPUT!#REF!</f>
        <v>#REF!</v>
      </c>
      <c r="D7" s="75" t="str">
        <f>INPUT!C34</f>
        <v>Welke bestemming heeft de site?</v>
      </c>
      <c r="E7" s="35" t="str">
        <f>INPUT!D34</f>
        <v>belangrijk</v>
      </c>
      <c r="F7" s="84" t="str">
        <f>INPUT!E34</f>
        <v>kies</v>
      </c>
      <c r="G7" s="19"/>
      <c r="H7" s="98">
        <f>VLOOKUP(F7,Range_vlookup,3,FALSE)</f>
        <v>0</v>
      </c>
      <c r="I7" s="98">
        <f>IF(H7="x","x",VLOOKUP(E7,Range_vlookup,3,FALSE))</f>
        <v>1</v>
      </c>
      <c r="J7" s="99">
        <f t="shared" ref="J7:J19" si="0">IF(H7="x","x",H7*I7)</f>
        <v>0</v>
      </c>
      <c r="K7" s="107"/>
      <c r="L7" s="175"/>
      <c r="M7" s="116"/>
      <c r="N7" s="123"/>
      <c r="O7" s="117">
        <v>0</v>
      </c>
      <c r="P7" s="118">
        <v>20</v>
      </c>
      <c r="Q7" s="119">
        <f>L6/5</f>
        <v>0</v>
      </c>
      <c r="R7" s="113"/>
    </row>
    <row r="8" spans="1:18" ht="24.75" customHeight="1" outlineLevel="1" thickTop="1" thickBot="1" x14ac:dyDescent="0.3">
      <c r="A8" s="19"/>
      <c r="B8" s="19"/>
      <c r="C8" s="42" t="e">
        <f>INPUT!#REF!</f>
        <v>#REF!</v>
      </c>
      <c r="D8" s="75" t="str">
        <f>INPUT!C35</f>
        <v>Ligt de site in een stad of een gemeente?</v>
      </c>
      <c r="E8" s="51">
        <f>INPUT!D35</f>
        <v>0</v>
      </c>
      <c r="F8" s="84" t="str">
        <f>INPUT!E35</f>
        <v>kies</v>
      </c>
      <c r="G8" s="19"/>
      <c r="H8" s="105"/>
      <c r="I8" s="105"/>
      <c r="J8" s="103"/>
      <c r="K8" s="107"/>
      <c r="L8" s="175"/>
      <c r="M8" s="116"/>
      <c r="N8" s="123"/>
      <c r="O8" s="117">
        <v>1</v>
      </c>
      <c r="P8" s="118">
        <v>20</v>
      </c>
      <c r="Q8" s="119">
        <v>0.01</v>
      </c>
      <c r="R8" s="114"/>
    </row>
    <row r="9" spans="1:18" ht="24.75" customHeight="1" outlineLevel="1" thickTop="1" thickBot="1" x14ac:dyDescent="0.3">
      <c r="A9" s="19"/>
      <c r="B9" s="19"/>
      <c r="C9" s="42" t="e">
        <f>INPUT!#REF!</f>
        <v>#REF!</v>
      </c>
      <c r="D9" s="75" t="str">
        <f>INPUT!C36</f>
        <v>In welk type buurt ligt de site?</v>
      </c>
      <c r="E9" s="35" t="str">
        <f>INPUT!D36</f>
        <v>belangrijk</v>
      </c>
      <c r="F9" s="85" t="str">
        <f>INPUT!E36</f>
        <v>kies</v>
      </c>
      <c r="G9" s="19"/>
      <c r="H9" s="98">
        <f>VLOOKUP(F9,Range_vlookup,3,FALSE)</f>
        <v>0</v>
      </c>
      <c r="I9" s="98">
        <f>IF(H9="x","x",VLOOKUP(E9,Range_vlookup,3,FALSE))</f>
        <v>1</v>
      </c>
      <c r="J9" s="99">
        <f t="shared" si="0"/>
        <v>0</v>
      </c>
      <c r="K9" s="107"/>
      <c r="L9" s="175"/>
      <c r="M9" s="116"/>
      <c r="N9" s="123"/>
      <c r="O9" s="117">
        <v>2</v>
      </c>
      <c r="P9" s="118">
        <v>20</v>
      </c>
      <c r="Q9" s="119">
        <f>Q12-Q8-Q7</f>
        <v>0.99</v>
      </c>
      <c r="R9" s="115"/>
    </row>
    <row r="10" spans="1:18" ht="24.75" customHeight="1" outlineLevel="1" thickTop="1" thickBot="1" x14ac:dyDescent="0.3">
      <c r="A10" s="19"/>
      <c r="B10" s="19"/>
      <c r="C10" s="42" t="e">
        <f>INPUT!#REF!</f>
        <v>#REF!</v>
      </c>
      <c r="D10" s="75" t="str">
        <f>INPUT!C37</f>
        <v>Hoe groot is de site?</v>
      </c>
      <c r="E10" s="35" t="str">
        <f>INPUT!D37</f>
        <v>belangrijk</v>
      </c>
      <c r="F10" s="84" t="str">
        <f>INPUT!E37</f>
        <v>kies</v>
      </c>
      <c r="G10" s="19"/>
      <c r="H10" s="98">
        <f>VLOOKUP(F10,Range_vlookup,3,FALSE)</f>
        <v>0</v>
      </c>
      <c r="I10" s="98">
        <f>IF(H10="x","x",VLOOKUP(E10,Range_vlookup,3,FALSE))</f>
        <v>1</v>
      </c>
      <c r="J10" s="99">
        <f t="shared" si="0"/>
        <v>0</v>
      </c>
      <c r="K10" s="107"/>
      <c r="L10" s="175"/>
      <c r="M10" s="116"/>
      <c r="N10" s="123"/>
      <c r="O10" s="117">
        <v>3</v>
      </c>
      <c r="P10" s="118">
        <v>20</v>
      </c>
      <c r="Q10" s="119">
        <v>0</v>
      </c>
      <c r="R10" s="114"/>
    </row>
    <row r="11" spans="1:18" ht="24.75" customHeight="1" outlineLevel="1" thickTop="1" thickBot="1" x14ac:dyDescent="0.3">
      <c r="A11" s="19"/>
      <c r="B11" s="19"/>
      <c r="C11" s="42" t="e">
        <f>INPUT!#REF!</f>
        <v>#REF!</v>
      </c>
      <c r="D11" s="75" t="str">
        <f>INPUT!C38</f>
        <v>Wat is de actuele graad van bebouwde oppervlakte op de site?</v>
      </c>
      <c r="E11" s="35"/>
      <c r="F11" s="84" t="str">
        <f>INPUT!E38</f>
        <v>kies</v>
      </c>
      <c r="G11" s="19"/>
      <c r="H11" s="105"/>
      <c r="I11" s="105"/>
      <c r="J11" s="103"/>
      <c r="K11" s="107"/>
      <c r="L11" s="175"/>
      <c r="M11" s="116"/>
      <c r="N11" s="123"/>
      <c r="O11" s="117">
        <v>4</v>
      </c>
      <c r="P11" s="118">
        <v>20</v>
      </c>
      <c r="Q11" s="119">
        <v>0</v>
      </c>
      <c r="R11" s="114"/>
    </row>
    <row r="12" spans="1:18" ht="24.75" customHeight="1" outlineLevel="1" thickTop="1" thickBot="1" x14ac:dyDescent="0.3">
      <c r="A12" s="19"/>
      <c r="B12" s="19"/>
      <c r="C12" s="42" t="e">
        <f>INPUT!#REF!</f>
        <v>#REF!</v>
      </c>
      <c r="D12" s="75" t="str">
        <f>INPUT!C39</f>
        <v>Is er onroerend erfgoed op de site aanwezig?</v>
      </c>
      <c r="E12" s="35"/>
      <c r="F12" s="84" t="str">
        <f>INPUT!E39</f>
        <v>kies</v>
      </c>
      <c r="G12" s="19"/>
      <c r="H12" s="105"/>
      <c r="I12" s="105"/>
      <c r="J12" s="103"/>
      <c r="K12" s="107"/>
      <c r="L12" s="175"/>
      <c r="M12" s="116"/>
      <c r="N12" s="123"/>
      <c r="O12" s="120">
        <v>5</v>
      </c>
      <c r="P12" s="121">
        <v>100</v>
      </c>
      <c r="Q12" s="122">
        <v>1</v>
      </c>
      <c r="R12" s="114"/>
    </row>
    <row r="13" spans="1:18" ht="24.75" customHeight="1" outlineLevel="1" thickTop="1" thickBot="1" x14ac:dyDescent="0.3">
      <c r="A13" s="19"/>
      <c r="B13" s="19"/>
      <c r="C13" s="42" t="e">
        <f>INPUT!#REF!</f>
        <v>#REF!</v>
      </c>
      <c r="D13" s="75" t="str">
        <f>INPUT!C40</f>
        <v>In welke staat is de site vandaag?</v>
      </c>
      <c r="E13" s="35"/>
      <c r="F13" s="84" t="str">
        <f>INPUT!E40</f>
        <v>kies</v>
      </c>
      <c r="G13" s="19"/>
      <c r="H13" s="105"/>
      <c r="I13" s="105"/>
      <c r="J13" s="103"/>
      <c r="K13" s="107"/>
      <c r="L13" s="175"/>
      <c r="M13" s="19"/>
      <c r="N13" s="123"/>
    </row>
    <row r="14" spans="1:18" ht="24.75" customHeight="1" outlineLevel="1" thickTop="1" thickBot="1" x14ac:dyDescent="0.3">
      <c r="A14" s="19"/>
      <c r="B14" s="19"/>
      <c r="C14" s="42" t="e">
        <f>INPUT!#REF!</f>
        <v>#REF!</v>
      </c>
      <c r="D14" s="75" t="str">
        <f>INPUT!C41</f>
        <v>Is er op de site voldoende ruimte om te bufferen?</v>
      </c>
      <c r="E14" s="35" t="str">
        <f>INPUT!D41</f>
        <v>belangrijk</v>
      </c>
      <c r="F14" s="84" t="str">
        <f>INPUT!E41</f>
        <v>kies</v>
      </c>
      <c r="G14" s="19"/>
      <c r="H14" s="98">
        <f>VLOOKUP(F14,Range_vlookup,3,FALSE)</f>
        <v>0</v>
      </c>
      <c r="I14" s="98">
        <f>IF(H14="x","x",VLOOKUP(E14,Range_vlookup,3,FALSE))</f>
        <v>1</v>
      </c>
      <c r="J14" s="99">
        <f t="shared" si="0"/>
        <v>0</v>
      </c>
      <c r="K14" s="107"/>
      <c r="L14" s="175"/>
      <c r="M14" s="19"/>
      <c r="N14" s="123"/>
    </row>
    <row r="15" spans="1:18" s="29" customFormat="1" ht="24.75" customHeight="1" thickTop="1" thickBot="1" x14ac:dyDescent="0.3">
      <c r="A15" s="53"/>
      <c r="B15" s="54" t="str">
        <f>INPUT!B42</f>
        <v>VAN DE GEPLANDE ACTIVITEIT</v>
      </c>
      <c r="C15" s="87"/>
      <c r="D15" s="56"/>
      <c r="E15" s="56"/>
      <c r="F15" s="56"/>
      <c r="G15" s="53"/>
      <c r="H15" s="95"/>
      <c r="I15" s="95"/>
      <c r="J15" s="95"/>
      <c r="K15" s="107"/>
      <c r="L15" s="175"/>
      <c r="M15" s="53"/>
      <c r="N15" s="125"/>
    </row>
    <row r="16" spans="1:18" ht="24.75" customHeight="1" outlineLevel="1" thickTop="1" thickBot="1" x14ac:dyDescent="0.3">
      <c r="A16" s="19"/>
      <c r="B16" s="19"/>
      <c r="C16" s="42" t="e">
        <f>INPUT!#REF!</f>
        <v>#REF!</v>
      </c>
      <c r="D16" s="75" t="str">
        <f>INPUT!C43</f>
        <v>Wat is de visuele impact van het project op de omgeving?</v>
      </c>
      <c r="E16" s="35" t="str">
        <f>INPUT!D43</f>
        <v>belangrijk</v>
      </c>
      <c r="F16" s="84" t="str">
        <f>INPUT!E43</f>
        <v>kies</v>
      </c>
      <c r="G16" s="19"/>
      <c r="H16" s="98">
        <f>VLOOKUP(F16,Range_vlookup,3,FALSE)</f>
        <v>0</v>
      </c>
      <c r="I16" s="98">
        <f>IF(H16="x","x",VLOOKUP(E16,Range_vlookup,3,FALSE))</f>
        <v>1</v>
      </c>
      <c r="J16" s="99">
        <f t="shared" si="0"/>
        <v>0</v>
      </c>
      <c r="K16" s="107"/>
      <c r="L16" s="175"/>
      <c r="M16" s="19"/>
      <c r="N16" s="123"/>
    </row>
    <row r="17" spans="1:17" ht="24.75" customHeight="1" outlineLevel="1" thickTop="1" thickBot="1" x14ac:dyDescent="0.3">
      <c r="A17" s="19"/>
      <c r="B17" s="19"/>
      <c r="C17" s="42" t="e">
        <f>INPUT!#REF!</f>
        <v>#REF!</v>
      </c>
      <c r="D17" s="75" t="str">
        <f>INPUT!C44</f>
        <v>In welke mate moet de bestaande toestand aan de geplande activiteiten worden aangepast?</v>
      </c>
      <c r="E17" s="35" t="str">
        <f>INPUT!D44</f>
        <v>belangrijk</v>
      </c>
      <c r="F17" s="84" t="str">
        <f>INPUT!E44</f>
        <v>kies</v>
      </c>
      <c r="G17" s="19"/>
      <c r="H17" s="98">
        <f>VLOOKUP(F17,Range_vlookup,3,FALSE)</f>
        <v>0</v>
      </c>
      <c r="I17" s="98">
        <f>IF(H17="x","x",VLOOKUP(E17,Range_vlookup,3,FALSE))</f>
        <v>1</v>
      </c>
      <c r="J17" s="99">
        <f t="shared" si="0"/>
        <v>0</v>
      </c>
      <c r="K17" s="107"/>
      <c r="L17" s="175"/>
      <c r="M17" s="19"/>
      <c r="N17" s="123"/>
    </row>
    <row r="18" spans="1:17" ht="24.75" customHeight="1" outlineLevel="1" thickTop="1" thickBot="1" x14ac:dyDescent="0.3">
      <c r="A18" s="19"/>
      <c r="B18" s="19"/>
      <c r="C18" s="42" t="e">
        <f>INPUT!#REF!</f>
        <v>#REF!</v>
      </c>
      <c r="D18" s="75" t="str">
        <f>INPUT!C45</f>
        <v>Vereisen de geplande activiteiten opslag in open lucht?</v>
      </c>
      <c r="E18" s="35" t="str">
        <f>INPUT!D45</f>
        <v>belangrijk</v>
      </c>
      <c r="F18" s="84" t="str">
        <f>INPUT!E45</f>
        <v>kies</v>
      </c>
      <c r="G18" s="19"/>
      <c r="H18" s="98">
        <f>VLOOKUP(F18,Range_vlookup,3,FALSE)</f>
        <v>0</v>
      </c>
      <c r="I18" s="98">
        <f>IF(H18="x","x",VLOOKUP(E18,Range_vlookup,3,FALSE))</f>
        <v>1</v>
      </c>
      <c r="J18" s="99">
        <f t="shared" si="0"/>
        <v>0</v>
      </c>
      <c r="K18" s="107"/>
      <c r="L18" s="175"/>
      <c r="M18" s="19"/>
      <c r="N18" s="123"/>
    </row>
    <row r="19" spans="1:17" ht="24.75" customHeight="1" outlineLevel="1" thickTop="1" thickBot="1" x14ac:dyDescent="0.3">
      <c r="A19" s="19"/>
      <c r="B19" s="19"/>
      <c r="C19" s="42" t="e">
        <f>INPUT!#REF!</f>
        <v>#REF!</v>
      </c>
      <c r="D19" s="75" t="str">
        <f>INPUT!C46</f>
        <v>Kan het aanwezige erfgoed op de site behouden worden?</v>
      </c>
      <c r="E19" s="35" t="str">
        <f>INPUT!D46</f>
        <v>belangrijk</v>
      </c>
      <c r="F19" s="84" t="str">
        <f>INPUT!E46</f>
        <v>kies</v>
      </c>
      <c r="G19" s="19"/>
      <c r="H19" s="98">
        <f>VLOOKUP(F19,Range_vlookup,3,FALSE)</f>
        <v>0</v>
      </c>
      <c r="I19" s="98">
        <f>IF(H19="x","x",VLOOKUP(E19,Range_vlookup,3,FALSE))</f>
        <v>1</v>
      </c>
      <c r="J19" s="99">
        <f t="shared" si="0"/>
        <v>0</v>
      </c>
      <c r="K19" s="111"/>
      <c r="L19" s="176"/>
      <c r="M19" s="19"/>
      <c r="N19" s="123"/>
    </row>
    <row r="20" spans="1:17" ht="24.75" customHeight="1" thickTop="1" thickBot="1" x14ac:dyDescent="0.3">
      <c r="A20" s="19"/>
      <c r="B20" s="19"/>
      <c r="C20" s="42"/>
      <c r="D20" s="43"/>
      <c r="E20" s="32"/>
      <c r="F20" s="156">
        <f>IF(F12=LISTS!A45,9,8)</f>
        <v>8</v>
      </c>
      <c r="G20" s="30"/>
      <c r="H20" s="155">
        <f>SUM(H6:H19)</f>
        <v>0</v>
      </c>
      <c r="I20" s="155">
        <f>SUM(I6:I19)</f>
        <v>9</v>
      </c>
      <c r="J20" s="155">
        <f>SUM(J6:J19)</f>
        <v>0</v>
      </c>
      <c r="K20" s="103"/>
      <c r="L20" s="33"/>
      <c r="M20" s="19"/>
      <c r="N20" s="123"/>
    </row>
    <row r="21" spans="1:17" ht="39.950000000000003" customHeight="1" thickTop="1" thickBot="1" x14ac:dyDescent="0.3">
      <c r="A21" s="19"/>
      <c r="B21" s="57" t="str">
        <f>INPUT!B48</f>
        <v>SOCIALE KENMERKEN</v>
      </c>
      <c r="C21" s="86"/>
      <c r="D21" s="43"/>
      <c r="E21" s="32"/>
      <c r="F21" s="32"/>
      <c r="G21" s="19"/>
      <c r="H21" s="95"/>
      <c r="I21" s="95"/>
      <c r="J21" s="95"/>
      <c r="K21" s="103"/>
      <c r="L21" s="33"/>
      <c r="M21" s="19"/>
      <c r="N21" s="123"/>
    </row>
    <row r="22" spans="1:17" s="28" customFormat="1" ht="24.75" customHeight="1" thickTop="1" thickBot="1" x14ac:dyDescent="0.3">
      <c r="A22" s="50"/>
      <c r="B22" s="58" t="str">
        <f>INPUT!B49</f>
        <v>VAN DE GEPLANDE ACTIVITEIT</v>
      </c>
      <c r="C22" s="87"/>
      <c r="D22" s="56"/>
      <c r="E22" s="51"/>
      <c r="F22" s="51"/>
      <c r="G22" s="50"/>
      <c r="H22" s="95"/>
      <c r="I22" s="95"/>
      <c r="J22" s="95"/>
      <c r="K22" s="103"/>
      <c r="L22" s="37"/>
      <c r="M22" s="50"/>
      <c r="N22" s="124"/>
      <c r="O22" s="128" t="s">
        <v>350</v>
      </c>
      <c r="P22" s="129" t="s">
        <v>351</v>
      </c>
      <c r="Q22" s="130" t="s">
        <v>348</v>
      </c>
    </row>
    <row r="23" spans="1:17" ht="24.75" customHeight="1" outlineLevel="1" thickTop="1" thickBot="1" x14ac:dyDescent="0.3">
      <c r="A23" s="19"/>
      <c r="B23" s="19"/>
      <c r="C23" s="42" t="e">
        <f>INPUT!#REF!</f>
        <v>#REF!</v>
      </c>
      <c r="D23" s="76" t="str">
        <f>INPUT!C50</f>
        <v>Draagt het bedrijf bij tot de uitstraling van de gemeente?</v>
      </c>
      <c r="E23" s="35" t="str">
        <f>INPUT!D50</f>
        <v>belangrijk</v>
      </c>
      <c r="F23" s="84" t="str">
        <f>INPUT!E50</f>
        <v>kies</v>
      </c>
      <c r="G23" s="19"/>
      <c r="H23" s="100">
        <f>VLOOKUP(F23,Range_vlookup,3,FALSE)</f>
        <v>0</v>
      </c>
      <c r="I23" s="100">
        <f>IF(H23="x","x",VLOOKUP(E23,Range_vlookup,3,FALSE))</f>
        <v>1</v>
      </c>
      <c r="J23" s="99">
        <f t="shared" ref="J23:J26" si="1">IF(H23="x","x",H23*I23)</f>
        <v>0</v>
      </c>
      <c r="K23" s="108"/>
      <c r="L23" s="177">
        <f>J27/I27</f>
        <v>0</v>
      </c>
      <c r="M23" s="19"/>
      <c r="N23" s="123"/>
      <c r="O23" s="117">
        <v>0</v>
      </c>
      <c r="P23" s="118">
        <v>20</v>
      </c>
      <c r="Q23" s="119">
        <f>L23/5</f>
        <v>0</v>
      </c>
    </row>
    <row r="24" spans="1:17" ht="24.75" customHeight="1" outlineLevel="1" thickTop="1" thickBot="1" x14ac:dyDescent="0.3">
      <c r="A24" s="19"/>
      <c r="B24" s="19"/>
      <c r="C24" s="42" t="e">
        <f>INPUT!#REF!</f>
        <v>#REF!</v>
      </c>
      <c r="D24" s="76" t="str">
        <f>INPUT!C51</f>
        <v>Heeft het bedrijf een publieksfunctie?</v>
      </c>
      <c r="E24" s="35" t="str">
        <f>INPUT!D51</f>
        <v>belangrijk</v>
      </c>
      <c r="F24" s="84" t="str">
        <f>INPUT!E51</f>
        <v>kies</v>
      </c>
      <c r="G24" s="19"/>
      <c r="H24" s="100">
        <f>VLOOKUP(F24,Range_vlookup,3,FALSE)</f>
        <v>0</v>
      </c>
      <c r="I24" s="100">
        <f>IF(H24="x","x",VLOOKUP(E24,Range_vlookup,3,FALSE))</f>
        <v>1</v>
      </c>
      <c r="J24" s="99">
        <f t="shared" si="1"/>
        <v>0</v>
      </c>
      <c r="K24" s="107"/>
      <c r="L24" s="178"/>
      <c r="M24" s="19"/>
      <c r="N24" s="123"/>
      <c r="O24" s="117">
        <v>1</v>
      </c>
      <c r="P24" s="118">
        <v>20</v>
      </c>
      <c r="Q24" s="119">
        <v>0.01</v>
      </c>
    </row>
    <row r="25" spans="1:17" ht="24.75" customHeight="1" outlineLevel="1" thickTop="1" thickBot="1" x14ac:dyDescent="0.3">
      <c r="A25" s="19"/>
      <c r="B25" s="19"/>
      <c r="C25" s="42" t="e">
        <f>INPUT!#REF!</f>
        <v>#REF!</v>
      </c>
      <c r="D25" s="76" t="str">
        <f>INPUT!C52</f>
        <v>Is een gedeeld gebruik van delen van de bedrijfssite mogelijk en bespreekbaar?</v>
      </c>
      <c r="E25" s="35" t="str">
        <f>INPUT!D52</f>
        <v>belangrijk</v>
      </c>
      <c r="F25" s="84" t="str">
        <f>INPUT!E52</f>
        <v>kies</v>
      </c>
      <c r="G25" s="19"/>
      <c r="H25" s="100">
        <f>VLOOKUP(F25,Range_vlookup,3,FALSE)</f>
        <v>0</v>
      </c>
      <c r="I25" s="100">
        <f>IF(H25="x","x",VLOOKUP(E25,Range_vlookup,3,FALSE))</f>
        <v>1</v>
      </c>
      <c r="J25" s="99">
        <f t="shared" si="1"/>
        <v>0</v>
      </c>
      <c r="K25" s="107"/>
      <c r="L25" s="178"/>
      <c r="M25" s="19"/>
      <c r="N25" s="123"/>
      <c r="O25" s="117">
        <v>2</v>
      </c>
      <c r="P25" s="118">
        <v>20</v>
      </c>
      <c r="Q25" s="119">
        <f>Q28-Q24-Q23</f>
        <v>0.99</v>
      </c>
    </row>
    <row r="26" spans="1:17" ht="24.75" customHeight="1" outlineLevel="1" thickTop="1" thickBot="1" x14ac:dyDescent="0.3">
      <c r="A26" s="19"/>
      <c r="B26" s="19"/>
      <c r="C26" s="42" t="e">
        <f>INPUT!#REF!</f>
        <v>#REF!</v>
      </c>
      <c r="D26" s="76" t="str">
        <f>INPUT!C53</f>
        <v>Komt de zaakvoerder of een  conciërge bij het bedrijf wonen?</v>
      </c>
      <c r="E26" s="35" t="str">
        <f>INPUT!D53</f>
        <v>belangrijk</v>
      </c>
      <c r="F26" s="84" t="str">
        <f>INPUT!E53</f>
        <v>kies</v>
      </c>
      <c r="G26" s="19"/>
      <c r="H26" s="100">
        <f>VLOOKUP(F26,Range_vlookup,3,FALSE)</f>
        <v>0</v>
      </c>
      <c r="I26" s="100">
        <f>IF(H26="x","x",VLOOKUP(E26,Range_vlookup,3,FALSE))</f>
        <v>1</v>
      </c>
      <c r="J26" s="99">
        <f t="shared" si="1"/>
        <v>0</v>
      </c>
      <c r="K26" s="111"/>
      <c r="L26" s="179"/>
      <c r="M26" s="19"/>
      <c r="N26" s="123"/>
      <c r="O26" s="117">
        <v>3</v>
      </c>
      <c r="P26" s="118">
        <v>20</v>
      </c>
      <c r="Q26" s="119">
        <v>0</v>
      </c>
    </row>
    <row r="27" spans="1:17" s="44" customFormat="1" ht="24.75" customHeight="1" thickTop="1" thickBot="1" x14ac:dyDescent="0.3">
      <c r="A27" s="59"/>
      <c r="B27" s="59"/>
      <c r="C27" s="42"/>
      <c r="D27" s="77"/>
      <c r="E27" s="60"/>
      <c r="F27" s="112">
        <f>IF(F19=LISTS!A52,9,8)</f>
        <v>8</v>
      </c>
      <c r="G27" s="59"/>
      <c r="H27" s="95">
        <f>SUM(H23:H26)</f>
        <v>0</v>
      </c>
      <c r="I27" s="95">
        <f t="shared" ref="I27:J27" si="2">SUM(I23:I26)</f>
        <v>4</v>
      </c>
      <c r="J27" s="95">
        <f t="shared" si="2"/>
        <v>0</v>
      </c>
      <c r="K27" s="103"/>
      <c r="L27" s="45"/>
      <c r="M27" s="59"/>
      <c r="N27" s="126"/>
      <c r="O27" s="117">
        <v>4</v>
      </c>
      <c r="P27" s="118">
        <v>20</v>
      </c>
      <c r="Q27" s="119">
        <v>0</v>
      </c>
    </row>
    <row r="28" spans="1:17" s="28" customFormat="1" ht="39.950000000000003" customHeight="1" thickTop="1" thickBot="1" x14ac:dyDescent="0.3">
      <c r="A28" s="50"/>
      <c r="B28" s="61" t="str">
        <f>INPUT!B55</f>
        <v>ECONOMISCHE KENMERKEN</v>
      </c>
      <c r="C28" s="86"/>
      <c r="D28" s="56"/>
      <c r="E28" s="51"/>
      <c r="F28" s="51"/>
      <c r="G28" s="50"/>
      <c r="H28" s="95"/>
      <c r="I28" s="95"/>
      <c r="J28" s="95"/>
      <c r="K28" s="103"/>
      <c r="L28" s="37"/>
      <c r="M28" s="50"/>
      <c r="N28" s="124"/>
      <c r="O28" s="120">
        <v>5</v>
      </c>
      <c r="P28" s="121">
        <v>100</v>
      </c>
      <c r="Q28" s="122">
        <v>1</v>
      </c>
    </row>
    <row r="29" spans="1:17" s="28" customFormat="1" ht="24.75" customHeight="1" thickTop="1" thickBot="1" x14ac:dyDescent="0.3">
      <c r="A29" s="50"/>
      <c r="B29" s="62" t="str">
        <f>INPUT!B56</f>
        <v>VAN DE GEPLANDE ACTIVITEIT</v>
      </c>
      <c r="C29" s="88"/>
      <c r="D29" s="63"/>
      <c r="E29" s="64"/>
      <c r="F29" s="64"/>
      <c r="G29" s="50"/>
      <c r="H29" s="95"/>
      <c r="I29" s="95"/>
      <c r="J29" s="95"/>
      <c r="K29" s="103"/>
      <c r="L29" s="37"/>
      <c r="M29" s="50"/>
      <c r="N29" s="124"/>
    </row>
    <row r="30" spans="1:17" ht="24.75" customHeight="1" outlineLevel="1" thickTop="1" thickBot="1" x14ac:dyDescent="0.3">
      <c r="A30" s="19"/>
      <c r="B30" s="19"/>
      <c r="C30" s="42" t="e">
        <f>INPUT!#REF!</f>
        <v>#REF!</v>
      </c>
      <c r="D30" s="47" t="str">
        <f>INPUT!C57</f>
        <v>Tot welke economische sector behoort het bedrijf?</v>
      </c>
      <c r="E30" s="35"/>
      <c r="F30" s="84" t="str">
        <f>INPUT!E57</f>
        <v>kies</v>
      </c>
      <c r="G30" s="19"/>
      <c r="H30" s="105"/>
      <c r="I30" s="105"/>
      <c r="J30" s="103"/>
      <c r="K30" s="108"/>
      <c r="L30" s="177">
        <f>J42/I42</f>
        <v>0</v>
      </c>
      <c r="M30" s="19"/>
      <c r="N30" s="123"/>
    </row>
    <row r="31" spans="1:17" ht="24.75" customHeight="1" outlineLevel="1" thickTop="1" thickBot="1" x14ac:dyDescent="0.3">
      <c r="A31" s="19"/>
      <c r="B31" s="19"/>
      <c r="C31" s="42" t="e">
        <f>INPUT!#REF!</f>
        <v>#REF!</v>
      </c>
      <c r="D31" s="47" t="str">
        <f>INPUT!C58</f>
        <v>Is de belangrijkste doelgroep van het bedrijf particulieren (B2C) of professionelen (B2B)</v>
      </c>
      <c r="E31" s="35"/>
      <c r="F31" s="84" t="str">
        <f>INPUT!E58</f>
        <v>kies</v>
      </c>
      <c r="G31" s="19"/>
      <c r="H31" s="105"/>
      <c r="I31" s="105"/>
      <c r="J31" s="103"/>
      <c r="K31" s="107"/>
      <c r="L31" s="178"/>
      <c r="M31" s="19"/>
      <c r="N31" s="123"/>
    </row>
    <row r="32" spans="1:17" ht="24.75" customHeight="1" outlineLevel="1" thickTop="1" thickBot="1" x14ac:dyDescent="0.3">
      <c r="A32" s="19"/>
      <c r="B32" s="19"/>
      <c r="C32" s="42" t="e">
        <f>INPUT!#REF!</f>
        <v>#REF!</v>
      </c>
      <c r="D32" s="47" t="str">
        <f>INPUT!C59</f>
        <v>Laat de onderneming zich binnen een regionaal clusterbeleid inschrijven?</v>
      </c>
      <c r="E32" s="35" t="str">
        <f>INPUT!D59</f>
        <v>belangrijk</v>
      </c>
      <c r="F32" s="84" t="str">
        <f>INPUT!E59</f>
        <v>kies</v>
      </c>
      <c r="G32" s="19"/>
      <c r="H32" s="101">
        <f t="shared" ref="H32:H41" si="3">VLOOKUP(F32,Range_vlookup,3,FALSE)</f>
        <v>0</v>
      </c>
      <c r="I32" s="101">
        <f t="shared" ref="I32:I41" si="4">IF(H32="x","x",VLOOKUP(E32,Range_vlookup,3,FALSE))</f>
        <v>1</v>
      </c>
      <c r="J32" s="99">
        <f t="shared" ref="J32:J41" si="5">IF(H32="x","x",H32*I32)</f>
        <v>0</v>
      </c>
      <c r="K32" s="107"/>
      <c r="L32" s="178"/>
      <c r="M32" s="19"/>
      <c r="N32" s="123"/>
      <c r="O32" s="128" t="s">
        <v>350</v>
      </c>
      <c r="P32" s="129" t="s">
        <v>351</v>
      </c>
      <c r="Q32" s="130" t="s">
        <v>348</v>
      </c>
    </row>
    <row r="33" spans="1:17" ht="24.75" customHeight="1" outlineLevel="1" thickTop="1" thickBot="1" x14ac:dyDescent="0.3">
      <c r="A33" s="19"/>
      <c r="B33" s="19"/>
      <c r="C33" s="42" t="e">
        <f>INPUT!#REF!</f>
        <v>#REF!</v>
      </c>
      <c r="D33" s="47" t="str">
        <f>INPUT!C60</f>
        <v>In welke mate hangt het bedrijf af van lokale (dus nabije) leveranciers?</v>
      </c>
      <c r="E33" s="35" t="str">
        <f>INPUT!D60</f>
        <v>belangrijk</v>
      </c>
      <c r="F33" s="84" t="str">
        <f>INPUT!E60</f>
        <v>kies</v>
      </c>
      <c r="G33" s="19"/>
      <c r="H33" s="101">
        <f t="shared" si="3"/>
        <v>0</v>
      </c>
      <c r="I33" s="101">
        <f t="shared" si="4"/>
        <v>1</v>
      </c>
      <c r="J33" s="99">
        <f t="shared" si="5"/>
        <v>0</v>
      </c>
      <c r="K33" s="107"/>
      <c r="L33" s="178"/>
      <c r="M33" s="19"/>
      <c r="N33" s="123"/>
      <c r="O33" s="117">
        <v>0</v>
      </c>
      <c r="P33" s="118">
        <v>20</v>
      </c>
      <c r="Q33" s="119">
        <f>L30/5</f>
        <v>0</v>
      </c>
    </row>
    <row r="34" spans="1:17" ht="24.75" customHeight="1" outlineLevel="1" thickTop="1" thickBot="1" x14ac:dyDescent="0.3">
      <c r="A34" s="19"/>
      <c r="B34" s="19"/>
      <c r="C34" s="42" t="e">
        <f>INPUT!#REF!</f>
        <v>#REF!</v>
      </c>
      <c r="D34" s="47" t="str">
        <f>INPUT!C61</f>
        <v xml:space="preserve">In welke mate hangt het bedrijf af van lokale (dus nabije) klanten? </v>
      </c>
      <c r="E34" s="35" t="str">
        <f>INPUT!D61</f>
        <v>belangrijk</v>
      </c>
      <c r="F34" s="84" t="str">
        <f>INPUT!E61</f>
        <v>kies</v>
      </c>
      <c r="G34" s="19"/>
      <c r="H34" s="101">
        <f t="shared" si="3"/>
        <v>0</v>
      </c>
      <c r="I34" s="101">
        <f t="shared" si="4"/>
        <v>1</v>
      </c>
      <c r="J34" s="99">
        <f t="shared" si="5"/>
        <v>0</v>
      </c>
      <c r="K34" s="107"/>
      <c r="L34" s="178"/>
      <c r="M34" s="19"/>
      <c r="N34" s="123"/>
      <c r="O34" s="117">
        <v>1</v>
      </c>
      <c r="P34" s="118">
        <v>20</v>
      </c>
      <c r="Q34" s="119">
        <v>0.01</v>
      </c>
    </row>
    <row r="35" spans="1:17" ht="24.75" customHeight="1" outlineLevel="1" thickTop="1" thickBot="1" x14ac:dyDescent="0.3">
      <c r="A35" s="19"/>
      <c r="B35" s="19"/>
      <c r="C35" s="42" t="e">
        <f>INPUT!#REF!</f>
        <v>#REF!</v>
      </c>
      <c r="D35" s="47" t="str">
        <f>INPUT!C62</f>
        <v>Welke betekenis hebben de geplande investeringen van het bedrijf?</v>
      </c>
      <c r="E35" s="35" t="str">
        <f>INPUT!D62</f>
        <v>belangrijk</v>
      </c>
      <c r="F35" s="84" t="str">
        <f>INPUT!E62</f>
        <v>kies</v>
      </c>
      <c r="G35" s="19"/>
      <c r="H35" s="101">
        <f t="shared" si="3"/>
        <v>0</v>
      </c>
      <c r="I35" s="101">
        <f t="shared" si="4"/>
        <v>1</v>
      </c>
      <c r="J35" s="99">
        <f t="shared" si="5"/>
        <v>0</v>
      </c>
      <c r="K35" s="107"/>
      <c r="L35" s="178"/>
      <c r="M35" s="19"/>
      <c r="N35" s="123"/>
      <c r="O35" s="117">
        <v>2</v>
      </c>
      <c r="P35" s="118">
        <v>20</v>
      </c>
      <c r="Q35" s="119">
        <f>Q38-Q34-Q33</f>
        <v>0.99</v>
      </c>
    </row>
    <row r="36" spans="1:17" ht="24.75" customHeight="1" outlineLevel="1" thickTop="1" thickBot="1" x14ac:dyDescent="0.3">
      <c r="A36" s="19"/>
      <c r="B36" s="19"/>
      <c r="C36" s="42" t="e">
        <f>INPUT!#REF!</f>
        <v>#REF!</v>
      </c>
      <c r="D36" s="47" t="str">
        <f>INPUT!C63</f>
        <v>Waar is het bedrijf momenteel gevestigd?</v>
      </c>
      <c r="E36" s="35" t="str">
        <f>INPUT!D63</f>
        <v>belangrijk</v>
      </c>
      <c r="F36" s="84" t="str">
        <f>INPUT!E63</f>
        <v>kies</v>
      </c>
      <c r="G36" s="19"/>
      <c r="H36" s="101">
        <f t="shared" si="3"/>
        <v>0</v>
      </c>
      <c r="I36" s="101">
        <f t="shared" si="4"/>
        <v>1</v>
      </c>
      <c r="J36" s="99">
        <f t="shared" si="5"/>
        <v>0</v>
      </c>
      <c r="K36" s="107"/>
      <c r="L36" s="178"/>
      <c r="M36" s="19"/>
      <c r="N36" s="123"/>
      <c r="O36" s="117">
        <v>3</v>
      </c>
      <c r="P36" s="118">
        <v>20</v>
      </c>
      <c r="Q36" s="119">
        <v>0</v>
      </c>
    </row>
    <row r="37" spans="1:17" ht="24.75" customHeight="1" outlineLevel="1" thickTop="1" thickBot="1" x14ac:dyDescent="0.3">
      <c r="A37" s="19"/>
      <c r="B37" s="19"/>
      <c r="C37" s="42" t="e">
        <f>INPUT!#REF!</f>
        <v>#REF!</v>
      </c>
      <c r="D37" s="47" t="str">
        <f>INPUT!C64</f>
        <v>Hoeveel (bijkomende) tewerkstelling brengt de investering met zich mee?</v>
      </c>
      <c r="E37" s="35" t="str">
        <f>INPUT!D64</f>
        <v>belangrijk</v>
      </c>
      <c r="F37" s="84" t="str">
        <f>INPUT!E64</f>
        <v>kies</v>
      </c>
      <c r="G37" s="19"/>
      <c r="H37" s="101">
        <f t="shared" si="3"/>
        <v>0</v>
      </c>
      <c r="I37" s="101">
        <f t="shared" si="4"/>
        <v>1</v>
      </c>
      <c r="J37" s="99">
        <f t="shared" si="5"/>
        <v>0</v>
      </c>
      <c r="K37" s="107"/>
      <c r="L37" s="178"/>
      <c r="M37" s="19"/>
      <c r="N37" s="123"/>
      <c r="O37" s="117">
        <v>4</v>
      </c>
      <c r="P37" s="118">
        <v>20</v>
      </c>
      <c r="Q37" s="119">
        <v>0</v>
      </c>
    </row>
    <row r="38" spans="1:17" ht="24.75" customHeight="1" outlineLevel="1" thickTop="1" thickBot="1" x14ac:dyDescent="0.3">
      <c r="A38" s="19"/>
      <c r="B38" s="19"/>
      <c r="C38" s="42" t="e">
        <f>INPUT!#REF!</f>
        <v>#REF!</v>
      </c>
      <c r="D38" s="47" t="str">
        <f>INPUT!C65</f>
        <v>Hoeveel groeimarge heeft de investering binnen de contouren van het terrein op basis van actuele groeicijfers?</v>
      </c>
      <c r="E38" s="35" t="str">
        <f>INPUT!D65</f>
        <v>belangrijk</v>
      </c>
      <c r="F38" s="84" t="str">
        <f>INPUT!E65</f>
        <v>kies</v>
      </c>
      <c r="G38" s="19"/>
      <c r="H38" s="101">
        <f t="shared" si="3"/>
        <v>0</v>
      </c>
      <c r="I38" s="101">
        <f t="shared" si="4"/>
        <v>1</v>
      </c>
      <c r="J38" s="99">
        <f t="shared" si="5"/>
        <v>0</v>
      </c>
      <c r="K38" s="107"/>
      <c r="L38" s="178"/>
      <c r="M38" s="19"/>
      <c r="N38" s="123"/>
      <c r="O38" s="120">
        <v>5</v>
      </c>
      <c r="P38" s="121">
        <v>100</v>
      </c>
      <c r="Q38" s="122">
        <v>1</v>
      </c>
    </row>
    <row r="39" spans="1:17" ht="24.75" customHeight="1" outlineLevel="1" thickTop="1" thickBot="1" x14ac:dyDescent="0.3">
      <c r="A39" s="19"/>
      <c r="B39" s="19"/>
      <c r="C39" s="42" t="e">
        <f>INPUT!#REF!</f>
        <v>#REF!</v>
      </c>
      <c r="D39" s="47" t="str">
        <f>INPUT!C66</f>
        <v>Wat betekent de investering op vlak van gemeentelijke inkomsten?</v>
      </c>
      <c r="E39" s="35" t="str">
        <f>INPUT!D66</f>
        <v>belangrijk</v>
      </c>
      <c r="F39" s="84" t="str">
        <f>INPUT!E66</f>
        <v>kies</v>
      </c>
      <c r="G39" s="19"/>
      <c r="H39" s="101">
        <f t="shared" si="3"/>
        <v>0</v>
      </c>
      <c r="I39" s="101">
        <f t="shared" si="4"/>
        <v>1</v>
      </c>
      <c r="J39" s="99">
        <f t="shared" si="5"/>
        <v>0</v>
      </c>
      <c r="K39" s="107"/>
      <c r="L39" s="178"/>
      <c r="M39" s="19"/>
      <c r="N39" s="123"/>
    </row>
    <row r="40" spans="1:17" ht="24.75" customHeight="1" outlineLevel="1" thickTop="1" thickBot="1" x14ac:dyDescent="0.3">
      <c r="A40" s="19"/>
      <c r="B40" s="19"/>
      <c r="C40" s="42" t="e">
        <f>INPUT!#REF!</f>
        <v>#REF!</v>
      </c>
      <c r="D40" s="47" t="str">
        <f>INPUT!C67</f>
        <v>Zijn er investeringen nodig vanuit de stad of gemeente om de investering te faciliteren?</v>
      </c>
      <c r="E40" s="35" t="str">
        <f>INPUT!D67</f>
        <v>belangrijk</v>
      </c>
      <c r="F40" s="84" t="str">
        <f>INPUT!E67</f>
        <v>kies</v>
      </c>
      <c r="G40" s="19"/>
      <c r="H40" s="101">
        <f t="shared" si="3"/>
        <v>0</v>
      </c>
      <c r="I40" s="101">
        <f t="shared" si="4"/>
        <v>1</v>
      </c>
      <c r="J40" s="99">
        <f t="shared" si="5"/>
        <v>0</v>
      </c>
      <c r="K40" s="107"/>
      <c r="L40" s="178"/>
      <c r="M40" s="19"/>
      <c r="N40" s="123"/>
    </row>
    <row r="41" spans="1:17" ht="24.75" customHeight="1" outlineLevel="1" thickTop="1" thickBot="1" x14ac:dyDescent="0.3">
      <c r="A41" s="19"/>
      <c r="B41" s="19"/>
      <c r="C41" s="42" t="e">
        <f>INPUT!#REF!</f>
        <v>#REF!</v>
      </c>
      <c r="D41" s="47" t="str">
        <f>INPUT!C68</f>
        <v>Hoe groot is de kans op schade aan en/of slijtage van het publieke domein tijdens de exploitatie</v>
      </c>
      <c r="E41" s="35" t="str">
        <f>INPUT!D68</f>
        <v>belangrijk</v>
      </c>
      <c r="F41" s="84" t="str">
        <f>INPUT!E68</f>
        <v>kies</v>
      </c>
      <c r="G41" s="19"/>
      <c r="H41" s="101">
        <f t="shared" si="3"/>
        <v>0</v>
      </c>
      <c r="I41" s="101">
        <f t="shared" si="4"/>
        <v>1</v>
      </c>
      <c r="J41" s="99">
        <f t="shared" si="5"/>
        <v>0</v>
      </c>
      <c r="K41" s="111"/>
      <c r="L41" s="179"/>
      <c r="M41" s="19"/>
      <c r="N41" s="123"/>
    </row>
    <row r="42" spans="1:17" ht="24.75" customHeight="1" thickTop="1" thickBot="1" x14ac:dyDescent="0.3">
      <c r="A42" s="19"/>
      <c r="B42" s="19"/>
      <c r="C42" s="42"/>
      <c r="D42" s="73"/>
      <c r="E42" s="19"/>
      <c r="G42" s="19"/>
      <c r="H42" s="95">
        <f>SUM(H32:H41)</f>
        <v>0</v>
      </c>
      <c r="I42" s="95">
        <f t="shared" ref="I42:J42" si="6">SUM(I32:I41)</f>
        <v>10</v>
      </c>
      <c r="J42" s="95">
        <f t="shared" si="6"/>
        <v>0</v>
      </c>
      <c r="K42" s="103"/>
      <c r="L42" s="33"/>
      <c r="M42" s="19"/>
      <c r="N42" s="123"/>
    </row>
    <row r="43" spans="1:17" ht="39.950000000000003" customHeight="1" thickTop="1" thickBot="1" x14ac:dyDescent="0.3">
      <c r="A43" s="19"/>
      <c r="B43" s="66" t="str">
        <f>INPUT!B70</f>
        <v>KENMERKEN LEEFMILIEU</v>
      </c>
      <c r="C43" s="86"/>
      <c r="D43" s="73"/>
      <c r="E43" s="19"/>
      <c r="G43" s="19"/>
      <c r="H43" s="95"/>
      <c r="I43" s="95"/>
      <c r="J43" s="95"/>
      <c r="K43" s="103"/>
      <c r="L43" s="33"/>
      <c r="M43" s="19"/>
      <c r="N43" s="123"/>
    </row>
    <row r="44" spans="1:17" s="28" customFormat="1" ht="24.75" customHeight="1" thickTop="1" thickBot="1" x14ac:dyDescent="0.3">
      <c r="A44" s="50"/>
      <c r="B44" s="71" t="str">
        <f>INPUT!B71</f>
        <v>VAN DE GEPLANDE ACTIVITEIT</v>
      </c>
      <c r="C44" s="88"/>
      <c r="D44" s="46"/>
      <c r="E44" s="64"/>
      <c r="F44" s="64"/>
      <c r="G44" s="50"/>
      <c r="H44" s="95"/>
      <c r="I44" s="95"/>
      <c r="J44" s="95"/>
      <c r="K44" s="103"/>
      <c r="L44" s="37"/>
      <c r="M44" s="50"/>
      <c r="N44" s="124"/>
    </row>
    <row r="45" spans="1:17" ht="24.75" customHeight="1" outlineLevel="1" thickTop="1" thickBot="1" x14ac:dyDescent="0.3">
      <c r="A45" s="19"/>
      <c r="B45" s="19"/>
      <c r="C45" s="42" t="e">
        <f>INPUT!#REF!</f>
        <v>#REF!</v>
      </c>
      <c r="D45" s="72" t="str">
        <f>INPUT!C72</f>
        <v>Vereisen de geplande activiteiten een milieuvergunning?</v>
      </c>
      <c r="E45" s="35" t="str">
        <f>INPUT!D72</f>
        <v>belangrijk</v>
      </c>
      <c r="F45" s="84" t="str">
        <f>INPUT!E72</f>
        <v>kies</v>
      </c>
      <c r="G45" s="19"/>
      <c r="H45" s="102">
        <f t="shared" ref="H45:H53" si="7">VLOOKUP(F45,Range_vlookup,3,FALSE)</f>
        <v>0</v>
      </c>
      <c r="I45" s="102">
        <f t="shared" ref="I45:I53" si="8">IF(H45="x","x",VLOOKUP(E45,Range_vlookup,3,FALSE))</f>
        <v>1</v>
      </c>
      <c r="J45" s="99">
        <f t="shared" ref="J45:J53" si="9">IF(H45="x","x",H45*I45)</f>
        <v>0</v>
      </c>
      <c r="K45" s="108"/>
      <c r="L45" s="177">
        <f>J54/I54</f>
        <v>0</v>
      </c>
      <c r="M45" s="19"/>
      <c r="N45" s="123"/>
    </row>
    <row r="46" spans="1:17" ht="24.75" customHeight="1" outlineLevel="1" thickTop="1" thickBot="1" x14ac:dyDescent="0.3">
      <c r="A46" s="19"/>
      <c r="B46" s="19"/>
      <c r="C46" s="42" t="e">
        <f>INPUT!#REF!</f>
        <v>#REF!</v>
      </c>
      <c r="D46" s="72" t="str">
        <f>INPUT!C73</f>
        <v>Vereisen de geplande activiteiten de opslag of behandeling van gevaarlijke stoffen?</v>
      </c>
      <c r="E46" s="35" t="str">
        <f>INPUT!D73</f>
        <v>belangrijk</v>
      </c>
      <c r="F46" s="84" t="str">
        <f>INPUT!E73</f>
        <v>kies</v>
      </c>
      <c r="G46" s="19"/>
      <c r="H46" s="102">
        <f t="shared" si="7"/>
        <v>0</v>
      </c>
      <c r="I46" s="102">
        <f t="shared" si="8"/>
        <v>1</v>
      </c>
      <c r="J46" s="99">
        <f t="shared" si="9"/>
        <v>0</v>
      </c>
      <c r="K46" s="107"/>
      <c r="L46" s="178"/>
      <c r="M46" s="19"/>
      <c r="N46" s="123"/>
      <c r="O46" s="128" t="s">
        <v>350</v>
      </c>
      <c r="P46" s="129" t="s">
        <v>351</v>
      </c>
      <c r="Q46" s="130" t="s">
        <v>348</v>
      </c>
    </row>
    <row r="47" spans="1:17" ht="24.75" customHeight="1" outlineLevel="1" thickTop="1" thickBot="1" x14ac:dyDescent="0.3">
      <c r="A47" s="19"/>
      <c r="B47" s="19"/>
      <c r="C47" s="42" t="e">
        <f>INPUT!#REF!</f>
        <v>#REF!</v>
      </c>
      <c r="D47" s="72" t="str">
        <f>INPUT!C74</f>
        <v>Veroorzaken de geplande activiteiten luchtverontreiniging?</v>
      </c>
      <c r="E47" s="35" t="str">
        <f>INPUT!D74</f>
        <v>belangrijk</v>
      </c>
      <c r="F47" s="84" t="str">
        <f>INPUT!E74</f>
        <v>kies</v>
      </c>
      <c r="G47" s="19"/>
      <c r="H47" s="102">
        <f t="shared" si="7"/>
        <v>0</v>
      </c>
      <c r="I47" s="102">
        <f t="shared" si="8"/>
        <v>1</v>
      </c>
      <c r="J47" s="99">
        <f t="shared" si="9"/>
        <v>0</v>
      </c>
      <c r="K47" s="107"/>
      <c r="L47" s="178"/>
      <c r="M47" s="19"/>
      <c r="N47" s="123"/>
      <c r="O47" s="117">
        <v>0</v>
      </c>
      <c r="P47" s="118">
        <v>20</v>
      </c>
      <c r="Q47" s="119">
        <f>L45/5</f>
        <v>0</v>
      </c>
    </row>
    <row r="48" spans="1:17" ht="24.75" customHeight="1" outlineLevel="1" thickTop="1" thickBot="1" x14ac:dyDescent="0.3">
      <c r="A48" s="19"/>
      <c r="B48" s="19"/>
      <c r="C48" s="42" t="e">
        <f>INPUT!#REF!</f>
        <v>#REF!</v>
      </c>
      <c r="D48" s="72" t="str">
        <f>INPUT!C75</f>
        <v>Veroorzaken de geplande activiteiten stofhinder?</v>
      </c>
      <c r="E48" s="35" t="str">
        <f>INPUT!D75</f>
        <v>belangrijk</v>
      </c>
      <c r="F48" s="84" t="str">
        <f>INPUT!E75</f>
        <v>kies</v>
      </c>
      <c r="G48" s="19"/>
      <c r="H48" s="102">
        <f t="shared" si="7"/>
        <v>0</v>
      </c>
      <c r="I48" s="102">
        <f t="shared" si="8"/>
        <v>1</v>
      </c>
      <c r="J48" s="99">
        <f t="shared" si="9"/>
        <v>0</v>
      </c>
      <c r="K48" s="107"/>
      <c r="L48" s="178"/>
      <c r="M48" s="19"/>
      <c r="N48" s="123"/>
      <c r="O48" s="117">
        <v>1</v>
      </c>
      <c r="P48" s="118">
        <v>20</v>
      </c>
      <c r="Q48" s="119">
        <v>0.01</v>
      </c>
    </row>
    <row r="49" spans="1:17" ht="24.75" customHeight="1" outlineLevel="1" thickTop="1" thickBot="1" x14ac:dyDescent="0.3">
      <c r="A49" s="19"/>
      <c r="B49" s="19"/>
      <c r="C49" s="42" t="e">
        <f>INPUT!#REF!</f>
        <v>#REF!</v>
      </c>
      <c r="D49" s="72" t="str">
        <f>INPUT!C76</f>
        <v>Veroorzaken de geplande activiteiten geurhinder?</v>
      </c>
      <c r="E49" s="35" t="str">
        <f>INPUT!D76</f>
        <v>belangrijk</v>
      </c>
      <c r="F49" s="84" t="str">
        <f>INPUT!E76</f>
        <v>kies</v>
      </c>
      <c r="G49" s="19"/>
      <c r="H49" s="102">
        <f t="shared" si="7"/>
        <v>0</v>
      </c>
      <c r="I49" s="102">
        <f t="shared" si="8"/>
        <v>1</v>
      </c>
      <c r="J49" s="99">
        <f t="shared" si="9"/>
        <v>0</v>
      </c>
      <c r="K49" s="107"/>
      <c r="L49" s="178"/>
      <c r="M49" s="19"/>
      <c r="N49" s="123"/>
      <c r="O49" s="117">
        <v>2</v>
      </c>
      <c r="P49" s="118">
        <v>20</v>
      </c>
      <c r="Q49" s="119">
        <f>Q52-Q48-Q47</f>
        <v>0.99</v>
      </c>
    </row>
    <row r="50" spans="1:17" ht="24.75" customHeight="1" outlineLevel="1" thickTop="1" thickBot="1" x14ac:dyDescent="0.3">
      <c r="A50" s="19"/>
      <c r="B50" s="19"/>
      <c r="C50" s="42" t="e">
        <f>INPUT!#REF!</f>
        <v>#REF!</v>
      </c>
      <c r="D50" s="72" t="str">
        <f>INPUT!C77</f>
        <v>Veroorzaken de geplande activiteiten lichthinder?</v>
      </c>
      <c r="E50" s="35" t="str">
        <f>INPUT!D77</f>
        <v>belangrijk</v>
      </c>
      <c r="F50" s="84" t="str">
        <f>INPUT!E77</f>
        <v>kies</v>
      </c>
      <c r="G50" s="19"/>
      <c r="H50" s="102">
        <f t="shared" si="7"/>
        <v>0</v>
      </c>
      <c r="I50" s="102">
        <f t="shared" si="8"/>
        <v>1</v>
      </c>
      <c r="J50" s="99">
        <f t="shared" si="9"/>
        <v>0</v>
      </c>
      <c r="K50" s="107"/>
      <c r="L50" s="178"/>
      <c r="M50" s="19"/>
      <c r="N50" s="123"/>
      <c r="O50" s="117">
        <v>3</v>
      </c>
      <c r="P50" s="118">
        <v>20</v>
      </c>
      <c r="Q50" s="119">
        <v>0</v>
      </c>
    </row>
    <row r="51" spans="1:17" ht="24.75" customHeight="1" outlineLevel="1" thickTop="1" thickBot="1" x14ac:dyDescent="0.3">
      <c r="A51" s="19"/>
      <c r="B51" s="19"/>
      <c r="C51" s="42" t="e">
        <f>INPUT!#REF!</f>
        <v>#REF!</v>
      </c>
      <c r="D51" s="72" t="str">
        <f>INPUT!C78</f>
        <v>Veroorzaken de geplande activiteiten geluidsoverlast?</v>
      </c>
      <c r="E51" s="35" t="str">
        <f>INPUT!D78</f>
        <v>belangrijk</v>
      </c>
      <c r="F51" s="84" t="str">
        <f>INPUT!E78</f>
        <v>kies</v>
      </c>
      <c r="G51" s="19"/>
      <c r="H51" s="102">
        <f t="shared" si="7"/>
        <v>0</v>
      </c>
      <c r="I51" s="102">
        <f t="shared" si="8"/>
        <v>1</v>
      </c>
      <c r="J51" s="99">
        <f t="shared" si="9"/>
        <v>0</v>
      </c>
      <c r="K51" s="107"/>
      <c r="L51" s="178"/>
      <c r="M51" s="19"/>
      <c r="N51" s="123"/>
      <c r="O51" s="117">
        <v>4</v>
      </c>
      <c r="P51" s="118">
        <v>20</v>
      </c>
      <c r="Q51" s="119">
        <v>0</v>
      </c>
    </row>
    <row r="52" spans="1:17" ht="24.75" customHeight="1" outlineLevel="1" thickTop="1" thickBot="1" x14ac:dyDescent="0.3">
      <c r="A52" s="19"/>
      <c r="B52" s="19"/>
      <c r="C52" s="42" t="e">
        <f>INPUT!#REF!</f>
        <v>#REF!</v>
      </c>
      <c r="D52" s="72" t="str">
        <f>INPUT!C79</f>
        <v>Veroorzaken de geplande activiteiten trillingen?</v>
      </c>
      <c r="E52" s="35" t="str">
        <f>INPUT!D79</f>
        <v>belangrijk</v>
      </c>
      <c r="F52" s="84" t="str">
        <f>INPUT!E79</f>
        <v>kies</v>
      </c>
      <c r="G52" s="19"/>
      <c r="H52" s="102">
        <f t="shared" si="7"/>
        <v>0</v>
      </c>
      <c r="I52" s="102">
        <f t="shared" si="8"/>
        <v>1</v>
      </c>
      <c r="J52" s="99">
        <f t="shared" si="9"/>
        <v>0</v>
      </c>
      <c r="K52" s="107"/>
      <c r="L52" s="178"/>
      <c r="M52" s="19"/>
      <c r="N52" s="123"/>
      <c r="O52" s="120">
        <v>5</v>
      </c>
      <c r="P52" s="121">
        <v>100</v>
      </c>
      <c r="Q52" s="122">
        <v>1</v>
      </c>
    </row>
    <row r="53" spans="1:17" ht="24.75" customHeight="1" outlineLevel="1" thickTop="1" thickBot="1" x14ac:dyDescent="0.3">
      <c r="A53" s="19"/>
      <c r="B53" s="19"/>
      <c r="C53" s="42" t="e">
        <f>INPUT!#REF!</f>
        <v>#REF!</v>
      </c>
      <c r="D53" s="72" t="str">
        <f>INPUT!C80</f>
        <v>Vereisen de geplande activiteiten meer verharde oppervlakte dan vandaag reeds op de site aanwezig is?</v>
      </c>
      <c r="E53" s="35" t="str">
        <f>INPUT!D80</f>
        <v>belangrijk</v>
      </c>
      <c r="F53" s="84" t="str">
        <f>INPUT!E80</f>
        <v>kies</v>
      </c>
      <c r="G53" s="19"/>
      <c r="H53" s="102">
        <f t="shared" si="7"/>
        <v>0</v>
      </c>
      <c r="I53" s="102">
        <f t="shared" si="8"/>
        <v>1</v>
      </c>
      <c r="J53" s="99">
        <f t="shared" si="9"/>
        <v>0</v>
      </c>
      <c r="K53" s="111"/>
      <c r="L53" s="179"/>
      <c r="M53" s="19"/>
      <c r="N53" s="123"/>
    </row>
    <row r="54" spans="1:17" s="65" customFormat="1" ht="24.75" customHeight="1" thickTop="1" thickBot="1" x14ac:dyDescent="0.3">
      <c r="A54" s="22"/>
      <c r="B54" s="22"/>
      <c r="C54" s="42"/>
      <c r="D54" s="78"/>
      <c r="E54" s="32"/>
      <c r="F54" s="32"/>
      <c r="G54" s="22"/>
      <c r="H54" s="95">
        <f>SUM(H45:H53)</f>
        <v>0</v>
      </c>
      <c r="I54" s="95">
        <f>SUM(I45:I53)</f>
        <v>9</v>
      </c>
      <c r="J54" s="103">
        <f>SUM(J45:J53)</f>
        <v>0</v>
      </c>
      <c r="K54" s="103"/>
      <c r="L54" s="42"/>
      <c r="M54" s="22"/>
      <c r="N54" s="127"/>
    </row>
    <row r="55" spans="1:17" s="65" customFormat="1" ht="39.950000000000003" customHeight="1" thickTop="1" thickBot="1" x14ac:dyDescent="0.3">
      <c r="A55" s="22"/>
      <c r="B55" s="67" t="str">
        <f>INPUT!B82</f>
        <v>MOBILITEITSKENMERKEN</v>
      </c>
      <c r="C55" s="86"/>
      <c r="D55" s="78"/>
      <c r="E55" s="32"/>
      <c r="F55" s="32"/>
      <c r="G55" s="22"/>
      <c r="H55" s="95"/>
      <c r="I55" s="95"/>
      <c r="J55" s="103"/>
      <c r="K55" s="103"/>
      <c r="L55" s="42"/>
      <c r="M55" s="22"/>
      <c r="N55" s="127"/>
    </row>
    <row r="56" spans="1:17" s="28" customFormat="1" ht="24.75" customHeight="1" thickTop="1" thickBot="1" x14ac:dyDescent="0.3">
      <c r="A56" s="50"/>
      <c r="B56" s="68" t="str">
        <f>INPUT!B83</f>
        <v>VAN DE LOCATIE</v>
      </c>
      <c r="C56" s="87"/>
      <c r="D56" s="79"/>
      <c r="E56" s="69"/>
      <c r="F56" s="69"/>
      <c r="G56" s="50"/>
      <c r="H56" s="95"/>
      <c r="I56" s="95"/>
      <c r="J56" s="95"/>
      <c r="K56" s="103"/>
      <c r="L56" s="37"/>
      <c r="M56" s="50"/>
      <c r="N56" s="124"/>
    </row>
    <row r="57" spans="1:17" ht="24.75" customHeight="1" outlineLevel="1" thickTop="1" thickBot="1" x14ac:dyDescent="0.3">
      <c r="A57" s="19"/>
      <c r="B57" s="19"/>
      <c r="C57" s="42" t="e">
        <f>INPUT!#REF!</f>
        <v>#REF!</v>
      </c>
      <c r="D57" s="70" t="str">
        <f>INPUT!C84</f>
        <v>Hoe ver ligt de site van het hogere wegennet?</v>
      </c>
      <c r="E57" s="35" t="str">
        <f>INPUT!D84</f>
        <v>belangrijk</v>
      </c>
      <c r="F57" s="84" t="str">
        <f>INPUT!E84</f>
        <v>kies</v>
      </c>
      <c r="G57" s="19"/>
      <c r="H57" s="104">
        <f>VLOOKUP(F57,Range_vlookup,3,FALSE)</f>
        <v>0</v>
      </c>
      <c r="I57" s="104">
        <f>IF(H57="x","x",VLOOKUP(E57,Range_vlookup,3,FALSE))</f>
        <v>1</v>
      </c>
      <c r="J57" s="99">
        <f t="shared" ref="J57:J58" si="10">IF(H57="x","x",H57*I57)</f>
        <v>0</v>
      </c>
      <c r="K57" s="108"/>
      <c r="L57" s="177">
        <f>J70/I70</f>
        <v>0</v>
      </c>
      <c r="M57" s="19"/>
      <c r="N57" s="123"/>
      <c r="O57" s="128" t="s">
        <v>350</v>
      </c>
      <c r="P57" s="129" t="s">
        <v>351</v>
      </c>
      <c r="Q57" s="130" t="s">
        <v>348</v>
      </c>
    </row>
    <row r="58" spans="1:17" ht="24.75" customHeight="1" outlineLevel="1" thickTop="1" thickBot="1" x14ac:dyDescent="0.3">
      <c r="A58" s="19"/>
      <c r="B58" s="19"/>
      <c r="C58" s="42" t="e">
        <f>INPUT!#REF!</f>
        <v>#REF!</v>
      </c>
      <c r="D58" s="70" t="str">
        <f>INPUT!C85</f>
        <v>Wat is de kwaliteit van het ontsluitingstraject?</v>
      </c>
      <c r="E58" s="35" t="str">
        <f>INPUT!D85</f>
        <v>belangrijk</v>
      </c>
      <c r="F58" s="84" t="str">
        <f>INPUT!E85</f>
        <v>kies</v>
      </c>
      <c r="G58" s="19"/>
      <c r="H58" s="104">
        <f>VLOOKUP(F58,Range_vlookup,3,FALSE)</f>
        <v>0</v>
      </c>
      <c r="I58" s="104">
        <f>IF(H58="x","x",VLOOKUP(E58,Range_vlookup,3,FALSE))</f>
        <v>1</v>
      </c>
      <c r="J58" s="99">
        <f t="shared" si="10"/>
        <v>0</v>
      </c>
      <c r="K58" s="107"/>
      <c r="L58" s="178"/>
      <c r="M58" s="19"/>
      <c r="N58" s="123"/>
      <c r="O58" s="117">
        <v>0</v>
      </c>
      <c r="P58" s="118">
        <v>20</v>
      </c>
      <c r="Q58" s="119">
        <f>L57/5</f>
        <v>0</v>
      </c>
    </row>
    <row r="59" spans="1:17" s="28" customFormat="1" ht="24.75" customHeight="1" thickTop="1" thickBot="1" x14ac:dyDescent="0.3">
      <c r="A59" s="50"/>
      <c r="B59" s="68" t="str">
        <f>INPUT!B86</f>
        <v>VAN DE GEPLANDE ACTIVITEIT</v>
      </c>
      <c r="C59" s="88"/>
      <c r="D59" s="46"/>
      <c r="E59" s="64"/>
      <c r="F59" s="64"/>
      <c r="G59" s="50"/>
      <c r="H59" s="95"/>
      <c r="I59" s="95"/>
      <c r="J59" s="95"/>
      <c r="K59" s="107"/>
      <c r="L59" s="178"/>
      <c r="M59" s="50"/>
      <c r="N59" s="124"/>
      <c r="O59" s="117">
        <v>1</v>
      </c>
      <c r="P59" s="118">
        <v>20</v>
      </c>
      <c r="Q59" s="119">
        <v>0.01</v>
      </c>
    </row>
    <row r="60" spans="1:17" ht="24.75" customHeight="1" outlineLevel="1" thickTop="1" thickBot="1" x14ac:dyDescent="0.3">
      <c r="A60" s="19"/>
      <c r="B60" s="19"/>
      <c r="C60" s="42" t="e">
        <f>INPUT!#REF!</f>
        <v>#REF!</v>
      </c>
      <c r="D60" s="70" t="str">
        <f>INPUT!C87</f>
        <v>Met welk type vrachtvervoer worden goederen hoofdzakelijk aan- en afgevoerd?</v>
      </c>
      <c r="E60" s="35" t="str">
        <f>INPUT!D87</f>
        <v>belangrijk</v>
      </c>
      <c r="F60" s="84" t="str">
        <f>INPUT!E87</f>
        <v>kies</v>
      </c>
      <c r="G60" s="19"/>
      <c r="H60" s="104">
        <f t="shared" ref="H60:H69" si="11">VLOOKUP(F60,Range_vlookup,3,FALSE)</f>
        <v>0</v>
      </c>
      <c r="I60" s="104">
        <f t="shared" ref="I60:I69" si="12">IF(H60="x","x",VLOOKUP(E60,Range_vlookup,3,FALSE))</f>
        <v>1</v>
      </c>
      <c r="J60" s="99">
        <f t="shared" ref="J60:J69" si="13">IF(H60="x","x",H60*I60)</f>
        <v>0</v>
      </c>
      <c r="K60" s="107"/>
      <c r="L60" s="178"/>
      <c r="M60" s="19"/>
      <c r="N60" s="123"/>
      <c r="O60" s="117">
        <v>2</v>
      </c>
      <c r="P60" s="118">
        <v>20</v>
      </c>
      <c r="Q60" s="119">
        <f>Q63-Q59-Q58</f>
        <v>0.99</v>
      </c>
    </row>
    <row r="61" spans="1:17" ht="24.75" customHeight="1" outlineLevel="1" thickTop="1" thickBot="1" x14ac:dyDescent="0.3">
      <c r="A61" s="19"/>
      <c r="B61" s="19"/>
      <c r="C61" s="42" t="e">
        <f>INPUT!#REF!</f>
        <v>#REF!</v>
      </c>
      <c r="D61" s="70" t="str">
        <f>INPUT!C88</f>
        <v>Hoeveel vrachtbewegingen zijn er binnen de courante werkuren (van 9 tot 16 uur)?</v>
      </c>
      <c r="E61" s="35" t="str">
        <f>INPUT!D88</f>
        <v>belangrijk</v>
      </c>
      <c r="F61" s="84" t="str">
        <f>INPUT!E88</f>
        <v>kies</v>
      </c>
      <c r="G61" s="19"/>
      <c r="H61" s="104">
        <f t="shared" si="11"/>
        <v>0</v>
      </c>
      <c r="I61" s="104">
        <f t="shared" si="12"/>
        <v>1</v>
      </c>
      <c r="J61" s="99">
        <f t="shared" si="13"/>
        <v>0</v>
      </c>
      <c r="K61" s="107"/>
      <c r="L61" s="178"/>
      <c r="M61" s="19"/>
      <c r="N61" s="123"/>
      <c r="O61" s="117">
        <v>3</v>
      </c>
      <c r="P61" s="118">
        <v>20</v>
      </c>
      <c r="Q61" s="119">
        <v>0</v>
      </c>
    </row>
    <row r="62" spans="1:17" ht="24.75" customHeight="1" outlineLevel="1" thickTop="1" thickBot="1" x14ac:dyDescent="0.3">
      <c r="A62" s="19"/>
      <c r="B62" s="19"/>
      <c r="C62" s="42" t="e">
        <f>INPUT!#REF!</f>
        <v>#REF!</v>
      </c>
      <c r="D62" s="70" t="str">
        <f>INPUT!C89</f>
        <v>Hoeveel vrachtbewegingen zijn er 's morgens en 's avonds (van 6 tot 9 en van 16 tot 20 uur, samengeteld)?</v>
      </c>
      <c r="E62" s="35" t="str">
        <f>INPUT!D89</f>
        <v>belangrijk</v>
      </c>
      <c r="F62" s="84" t="str">
        <f>INPUT!E89</f>
        <v>kies</v>
      </c>
      <c r="G62" s="19"/>
      <c r="H62" s="104">
        <f t="shared" si="11"/>
        <v>0</v>
      </c>
      <c r="I62" s="104">
        <f t="shared" si="12"/>
        <v>1</v>
      </c>
      <c r="J62" s="99">
        <f t="shared" si="13"/>
        <v>0</v>
      </c>
      <c r="K62" s="107"/>
      <c r="L62" s="178"/>
      <c r="M62" s="19"/>
      <c r="N62" s="123"/>
      <c r="O62" s="117">
        <v>4</v>
      </c>
      <c r="P62" s="118">
        <v>20</v>
      </c>
      <c r="Q62" s="119">
        <v>0</v>
      </c>
    </row>
    <row r="63" spans="1:17" ht="24.75" customHeight="1" outlineLevel="1" thickTop="1" thickBot="1" x14ac:dyDescent="0.3">
      <c r="A63" s="19"/>
      <c r="B63" s="19"/>
      <c r="C63" s="42" t="e">
        <f>INPUT!#REF!</f>
        <v>#REF!</v>
      </c>
      <c r="D63" s="70" t="str">
        <f>INPUT!C90</f>
        <v>Hoeveel vrachtbewegingen zijn er 's nachts (van 20 tot 6 uur)</v>
      </c>
      <c r="E63" s="35" t="str">
        <f>INPUT!D90</f>
        <v>belangrijk</v>
      </c>
      <c r="F63" s="84" t="str">
        <f>INPUT!E90</f>
        <v>kies</v>
      </c>
      <c r="G63" s="19"/>
      <c r="H63" s="104">
        <f t="shared" si="11"/>
        <v>0</v>
      </c>
      <c r="I63" s="104">
        <f t="shared" si="12"/>
        <v>1</v>
      </c>
      <c r="J63" s="99">
        <f t="shared" si="13"/>
        <v>0</v>
      </c>
      <c r="K63" s="107"/>
      <c r="L63" s="178"/>
      <c r="M63" s="19"/>
      <c r="N63" s="123"/>
      <c r="O63" s="120">
        <v>5</v>
      </c>
      <c r="P63" s="121">
        <v>100</v>
      </c>
      <c r="Q63" s="122">
        <v>1</v>
      </c>
    </row>
    <row r="64" spans="1:17" ht="24.75" customHeight="1" outlineLevel="1" thickTop="1" thickBot="1" x14ac:dyDescent="0.3">
      <c r="A64" s="19"/>
      <c r="B64" s="19"/>
      <c r="C64" s="42" t="e">
        <f>INPUT!#REF!</f>
        <v>#REF!</v>
      </c>
      <c r="D64" s="70" t="str">
        <f>INPUT!C91</f>
        <v>In welke mate zijn de vrachtbewegingen gespreid in tijd?</v>
      </c>
      <c r="E64" s="35" t="str">
        <f>INPUT!D91</f>
        <v>belangrijk</v>
      </c>
      <c r="F64" s="84" t="str">
        <f>INPUT!E91</f>
        <v>kies</v>
      </c>
      <c r="G64" s="19"/>
      <c r="H64" s="104">
        <f t="shared" si="11"/>
        <v>0</v>
      </c>
      <c r="I64" s="104">
        <f t="shared" si="12"/>
        <v>1</v>
      </c>
      <c r="J64" s="99">
        <f t="shared" si="13"/>
        <v>0</v>
      </c>
      <c r="K64" s="107"/>
      <c r="L64" s="178"/>
      <c r="M64" s="19"/>
      <c r="N64" s="123"/>
    </row>
    <row r="65" spans="1:14" ht="24.75" customHeight="1" outlineLevel="1" thickTop="1" thickBot="1" x14ac:dyDescent="0.3">
      <c r="A65" s="19"/>
      <c r="B65" s="19"/>
      <c r="C65" s="42" t="e">
        <f>INPUT!#REF!</f>
        <v>#REF!</v>
      </c>
      <c r="D65" s="70" t="str">
        <f>INPUT!C92</f>
        <v>Waar gebeurt het laden en lossen?</v>
      </c>
      <c r="E65" s="35" t="str">
        <f>INPUT!D92</f>
        <v>belangrijk</v>
      </c>
      <c r="F65" s="84" t="str">
        <f>INPUT!E92</f>
        <v>kies</v>
      </c>
      <c r="G65" s="19"/>
      <c r="H65" s="104">
        <f t="shared" si="11"/>
        <v>0</v>
      </c>
      <c r="I65" s="104">
        <f t="shared" si="12"/>
        <v>1</v>
      </c>
      <c r="J65" s="99">
        <f t="shared" si="13"/>
        <v>0</v>
      </c>
      <c r="K65" s="107"/>
      <c r="L65" s="178"/>
      <c r="M65" s="19"/>
      <c r="N65" s="123"/>
    </row>
    <row r="66" spans="1:14" ht="24.75" customHeight="1" outlineLevel="1" thickTop="1" thickBot="1" x14ac:dyDescent="0.3">
      <c r="A66" s="19"/>
      <c r="B66" s="19"/>
      <c r="C66" s="42" t="e">
        <f>INPUT!#REF!</f>
        <v>#REF!</v>
      </c>
      <c r="D66" s="70" t="str">
        <f>INPUT!C93</f>
        <v>Wanneer gebeurt het laden en lossen?</v>
      </c>
      <c r="E66" s="35" t="str">
        <f>INPUT!D93</f>
        <v>belangrijk</v>
      </c>
      <c r="F66" s="84" t="str">
        <f>INPUT!E93</f>
        <v>kies</v>
      </c>
      <c r="G66" s="19"/>
      <c r="H66" s="104">
        <f t="shared" si="11"/>
        <v>0</v>
      </c>
      <c r="I66" s="104">
        <f t="shared" si="12"/>
        <v>1</v>
      </c>
      <c r="J66" s="99">
        <f t="shared" si="13"/>
        <v>0</v>
      </c>
      <c r="K66" s="107"/>
      <c r="L66" s="178"/>
      <c r="M66" s="19"/>
      <c r="N66" s="123"/>
    </row>
    <row r="67" spans="1:14" ht="24.75" customHeight="1" outlineLevel="1" thickTop="1" thickBot="1" x14ac:dyDescent="0.3">
      <c r="A67" s="19"/>
      <c r="B67" s="19"/>
      <c r="C67" s="42" t="e">
        <f>INPUT!#REF!</f>
        <v>#REF!</v>
      </c>
      <c r="D67" s="70" t="str">
        <f>INPUT!C94</f>
        <v>Zullen de medewerkers op het eigen bedrijfsterrein kunnen parkeren?</v>
      </c>
      <c r="E67" s="35" t="str">
        <f>INPUT!D94</f>
        <v>belangrijk</v>
      </c>
      <c r="F67" s="84" t="str">
        <f>INPUT!E94</f>
        <v>kies</v>
      </c>
      <c r="G67" s="19"/>
      <c r="H67" s="104">
        <f t="shared" si="11"/>
        <v>0</v>
      </c>
      <c r="I67" s="104">
        <f t="shared" si="12"/>
        <v>1</v>
      </c>
      <c r="J67" s="99">
        <f t="shared" si="13"/>
        <v>0</v>
      </c>
      <c r="K67" s="107"/>
      <c r="L67" s="178"/>
      <c r="M67" s="19"/>
      <c r="N67" s="123"/>
    </row>
    <row r="68" spans="1:14" ht="24.75" customHeight="1" outlineLevel="1" thickTop="1" thickBot="1" x14ac:dyDescent="0.3">
      <c r="A68" s="19"/>
      <c r="B68" s="19"/>
      <c r="C68" s="42" t="e">
        <f>INPUT!#REF!</f>
        <v>#REF!</v>
      </c>
      <c r="D68" s="70" t="str">
        <f>INPUT!C95</f>
        <v>Wordt er bij de geplande activiteiten in shifts gewerkt?</v>
      </c>
      <c r="E68" s="35" t="str">
        <f>INPUT!D95</f>
        <v>belangrijk</v>
      </c>
      <c r="F68" s="84" t="str">
        <f>INPUT!E95</f>
        <v>kies</v>
      </c>
      <c r="G68" s="19"/>
      <c r="H68" s="104">
        <f t="shared" si="11"/>
        <v>0</v>
      </c>
      <c r="I68" s="104">
        <f t="shared" si="12"/>
        <v>1</v>
      </c>
      <c r="J68" s="99">
        <f t="shared" si="13"/>
        <v>0</v>
      </c>
      <c r="K68" s="107"/>
      <c r="L68" s="178"/>
      <c r="M68" s="19"/>
      <c r="N68" s="123"/>
    </row>
    <row r="69" spans="1:14" ht="24.75" customHeight="1" outlineLevel="1" thickTop="1" thickBot="1" x14ac:dyDescent="0.3">
      <c r="A69" s="19"/>
      <c r="B69" s="19"/>
      <c r="C69" s="42" t="e">
        <f>INPUT!#REF!</f>
        <v>#REF!</v>
      </c>
      <c r="D69" s="70" t="str">
        <f>INPUT!C96</f>
        <v>Hoeveel bezoekers ontvangt heb bedrijf?</v>
      </c>
      <c r="E69" s="35" t="str">
        <f>INPUT!D96</f>
        <v>belangrijk</v>
      </c>
      <c r="F69" s="84" t="str">
        <f>INPUT!E96</f>
        <v>kies</v>
      </c>
      <c r="G69" s="19"/>
      <c r="H69" s="104">
        <f t="shared" si="11"/>
        <v>0</v>
      </c>
      <c r="I69" s="104">
        <f t="shared" si="12"/>
        <v>1</v>
      </c>
      <c r="J69" s="99">
        <f t="shared" si="13"/>
        <v>0</v>
      </c>
      <c r="K69" s="111"/>
      <c r="L69" s="179"/>
      <c r="M69" s="19"/>
      <c r="N69" s="123"/>
    </row>
    <row r="70" spans="1:14" ht="24.75" customHeight="1" outlineLevel="1" thickTop="1" thickBot="1" x14ac:dyDescent="0.3">
      <c r="A70" s="19"/>
      <c r="B70" s="19"/>
      <c r="C70" s="42"/>
      <c r="D70" s="43"/>
      <c r="E70" s="32"/>
      <c r="G70" s="19"/>
      <c r="H70" s="95">
        <f>SUM(H57:H69)</f>
        <v>0</v>
      </c>
      <c r="I70" s="95">
        <f>SUM(I57:I69)</f>
        <v>12</v>
      </c>
      <c r="J70" s="95">
        <f>SUM(J57:J69)</f>
        <v>0</v>
      </c>
      <c r="K70" s="42"/>
      <c r="L70" s="33"/>
      <c r="M70" s="19"/>
      <c r="N70" s="123"/>
    </row>
    <row r="71" spans="1:14" ht="24.75" customHeight="1" thickTop="1" thickBot="1" x14ac:dyDescent="0.3">
      <c r="A71" s="19"/>
      <c r="B71" s="19"/>
      <c r="C71" s="42"/>
      <c r="D71" s="43"/>
      <c r="E71" s="32"/>
      <c r="G71" s="19"/>
      <c r="H71" s="33"/>
      <c r="I71" s="33"/>
      <c r="J71" s="33"/>
      <c r="K71" s="42"/>
      <c r="L71" s="33"/>
      <c r="M71" s="19"/>
      <c r="N71" s="123"/>
    </row>
    <row r="72" spans="1:14" ht="24.75" customHeight="1" thickTop="1" thickBot="1" x14ac:dyDescent="0.3">
      <c r="D72" s="80"/>
      <c r="E72" s="48"/>
      <c r="F72" s="49"/>
    </row>
    <row r="73" spans="1:14" ht="24.75" customHeight="1" thickTop="1" thickBot="1" x14ac:dyDescent="0.3">
      <c r="D73" s="43"/>
      <c r="E73" s="32"/>
    </row>
    <row r="74" spans="1:14" ht="24.75" customHeight="1" thickTop="1" thickBot="1" x14ac:dyDescent="0.3">
      <c r="D74" s="43"/>
      <c r="E74" s="32"/>
    </row>
    <row r="75" spans="1:14" ht="24.75" customHeight="1" thickTop="1" thickBot="1" x14ac:dyDescent="0.3">
      <c r="D75" s="43"/>
      <c r="E75" s="32"/>
    </row>
    <row r="76" spans="1:14" ht="24.75" customHeight="1" thickTop="1" thickBot="1" x14ac:dyDescent="0.3">
      <c r="D76" s="43"/>
      <c r="E76" s="32"/>
    </row>
    <row r="77" spans="1:14" ht="24.75" customHeight="1" thickTop="1" thickBot="1" x14ac:dyDescent="0.3">
      <c r="D77" s="43"/>
      <c r="E77" s="32"/>
    </row>
    <row r="78" spans="1:14" ht="24.75" customHeight="1" thickTop="1" thickBot="1" x14ac:dyDescent="0.3">
      <c r="D78" s="43"/>
      <c r="E78" s="32"/>
    </row>
    <row r="79" spans="1:14" ht="24.75" customHeight="1" thickTop="1" thickBot="1" x14ac:dyDescent="0.3">
      <c r="D79" s="43"/>
      <c r="E79" s="32"/>
    </row>
    <row r="80" spans="1:14" ht="24.75" customHeight="1" thickTop="1" thickBot="1" x14ac:dyDescent="0.3">
      <c r="D80" s="43"/>
      <c r="E80" s="32"/>
    </row>
    <row r="81" spans="4:5" ht="24.75" customHeight="1" thickTop="1" thickBot="1" x14ac:dyDescent="0.3">
      <c r="D81" s="43"/>
      <c r="E81" s="32"/>
    </row>
    <row r="82" spans="4:5" ht="24.75" customHeight="1" thickTop="1" thickBot="1" x14ac:dyDescent="0.3">
      <c r="D82" s="43"/>
      <c r="E82" s="32"/>
    </row>
    <row r="83" spans="4:5" ht="24.75" customHeight="1" thickTop="1" thickBot="1" x14ac:dyDescent="0.3">
      <c r="D83" s="43"/>
      <c r="E83" s="32"/>
    </row>
    <row r="84" spans="4:5" ht="24.75" customHeight="1" thickTop="1" thickBot="1" x14ac:dyDescent="0.3">
      <c r="D84" s="43"/>
      <c r="E84" s="32"/>
    </row>
    <row r="85" spans="4:5" ht="24.75" customHeight="1" thickTop="1" thickBot="1" x14ac:dyDescent="0.3">
      <c r="D85" s="43"/>
      <c r="E85" s="32"/>
    </row>
    <row r="86" spans="4:5" ht="24.75" customHeight="1" thickTop="1" thickBot="1" x14ac:dyDescent="0.3">
      <c r="D86" s="43"/>
      <c r="E86" s="32"/>
    </row>
    <row r="87" spans="4:5" ht="24.75" customHeight="1" thickTop="1" thickBot="1" x14ac:dyDescent="0.3">
      <c r="D87" s="43"/>
      <c r="E87" s="32"/>
    </row>
    <row r="88" spans="4:5" ht="24.75" customHeight="1" thickTop="1" thickBot="1" x14ac:dyDescent="0.3">
      <c r="D88" s="43"/>
      <c r="E88" s="32"/>
    </row>
    <row r="89" spans="4:5" ht="24.75" customHeight="1" thickTop="1" thickBot="1" x14ac:dyDescent="0.3">
      <c r="D89" s="43"/>
      <c r="E89" s="32"/>
    </row>
    <row r="90" spans="4:5" ht="24.75" customHeight="1" thickTop="1" thickBot="1" x14ac:dyDescent="0.3">
      <c r="D90" s="43"/>
      <c r="E90" s="32"/>
    </row>
    <row r="91" spans="4:5" ht="24.75" customHeight="1" thickTop="1" thickBot="1" x14ac:dyDescent="0.3">
      <c r="D91" s="43"/>
      <c r="E91" s="32"/>
    </row>
    <row r="92" spans="4:5" ht="24.75" customHeight="1" thickTop="1" thickBot="1" x14ac:dyDescent="0.3">
      <c r="D92" s="43"/>
      <c r="E92" s="32"/>
    </row>
    <row r="93" spans="4:5" ht="24.75" customHeight="1" thickTop="1" thickBot="1" x14ac:dyDescent="0.3">
      <c r="D93" s="43"/>
      <c r="E93" s="32"/>
    </row>
    <row r="94" spans="4:5" ht="24.75" customHeight="1" thickTop="1" thickBot="1" x14ac:dyDescent="0.3">
      <c r="D94" s="43"/>
      <c r="E94" s="32"/>
    </row>
    <row r="95" spans="4:5" ht="24.75" customHeight="1" thickTop="1" thickBot="1" x14ac:dyDescent="0.3">
      <c r="D95" s="43"/>
      <c r="E95" s="32"/>
    </row>
    <row r="96" spans="4:5" ht="24.75" customHeight="1" thickTop="1" thickBot="1" x14ac:dyDescent="0.3">
      <c r="D96" s="43"/>
      <c r="E96" s="32"/>
    </row>
    <row r="97" spans="4:5" ht="24.75" customHeight="1" thickTop="1" thickBot="1" x14ac:dyDescent="0.3">
      <c r="D97" s="43"/>
      <c r="E97" s="32"/>
    </row>
    <row r="98" spans="4:5" ht="24.75" customHeight="1" thickTop="1" thickBot="1" x14ac:dyDescent="0.3">
      <c r="D98" s="43"/>
      <c r="E98" s="32"/>
    </row>
    <row r="99" spans="4:5" ht="24.75" customHeight="1" thickTop="1" thickBot="1" x14ac:dyDescent="0.3">
      <c r="D99" s="43"/>
      <c r="E99" s="32"/>
    </row>
    <row r="100" spans="4:5" ht="24.75" customHeight="1" thickTop="1" thickBot="1" x14ac:dyDescent="0.3">
      <c r="D100" s="43"/>
      <c r="E100" s="32"/>
    </row>
    <row r="101" spans="4:5" ht="24.75" customHeight="1" thickTop="1" thickBot="1" x14ac:dyDescent="0.3">
      <c r="D101" s="43"/>
      <c r="E101" s="32"/>
    </row>
    <row r="102" spans="4:5" ht="24.75" customHeight="1" thickTop="1" thickBot="1" x14ac:dyDescent="0.3">
      <c r="D102" s="43"/>
      <c r="E102" s="32"/>
    </row>
    <row r="103" spans="4:5" ht="24.75" customHeight="1" thickTop="1" thickBot="1" x14ac:dyDescent="0.3">
      <c r="D103" s="43"/>
      <c r="E103" s="32"/>
    </row>
    <row r="104" spans="4:5" ht="24.75" customHeight="1" thickTop="1" thickBot="1" x14ac:dyDescent="0.3">
      <c r="D104" s="43"/>
      <c r="E104" s="32"/>
    </row>
    <row r="105" spans="4:5" ht="24.75" customHeight="1" thickTop="1" thickBot="1" x14ac:dyDescent="0.3">
      <c r="D105" s="43"/>
      <c r="E105" s="32"/>
    </row>
    <row r="106" spans="4:5" ht="24.75" customHeight="1" thickTop="1" thickBot="1" x14ac:dyDescent="0.3">
      <c r="D106" s="43"/>
      <c r="E106" s="32"/>
    </row>
    <row r="107" spans="4:5" ht="24.75" customHeight="1" thickTop="1" thickBot="1" x14ac:dyDescent="0.3">
      <c r="D107" s="43"/>
      <c r="E107" s="32"/>
    </row>
    <row r="108" spans="4:5" ht="24.75" customHeight="1" thickTop="1" thickBot="1" x14ac:dyDescent="0.3">
      <c r="D108" s="43"/>
      <c r="E108" s="32"/>
    </row>
    <row r="109" spans="4:5" ht="24.75" customHeight="1" thickTop="1" thickBot="1" x14ac:dyDescent="0.3">
      <c r="D109" s="43"/>
      <c r="E109" s="32"/>
    </row>
    <row r="110" spans="4:5" ht="24.75" customHeight="1" thickTop="1" thickBot="1" x14ac:dyDescent="0.3">
      <c r="D110" s="43"/>
      <c r="E110" s="32"/>
    </row>
    <row r="111" spans="4:5" ht="24.75" customHeight="1" thickTop="1" thickBot="1" x14ac:dyDescent="0.3">
      <c r="D111" s="43"/>
      <c r="E111" s="32"/>
    </row>
    <row r="112" spans="4:5" ht="24.75" customHeight="1" thickTop="1" thickBot="1" x14ac:dyDescent="0.3">
      <c r="D112" s="43"/>
      <c r="E112" s="32"/>
    </row>
    <row r="113" spans="4:5" ht="24.75" customHeight="1" thickTop="1" thickBot="1" x14ac:dyDescent="0.3">
      <c r="D113" s="43"/>
      <c r="E113" s="32"/>
    </row>
    <row r="114" spans="4:5" ht="24.75" customHeight="1" thickTop="1" thickBot="1" x14ac:dyDescent="0.3">
      <c r="D114" s="43"/>
      <c r="E114" s="32"/>
    </row>
    <row r="115" spans="4:5" ht="24.75" customHeight="1" thickTop="1" thickBot="1" x14ac:dyDescent="0.3">
      <c r="D115" s="43"/>
      <c r="E115" s="32"/>
    </row>
    <row r="116" spans="4:5" ht="24.75" customHeight="1" thickTop="1" thickBot="1" x14ac:dyDescent="0.3">
      <c r="D116" s="43"/>
      <c r="E116" s="32"/>
    </row>
    <row r="117" spans="4:5" ht="24.75" customHeight="1" thickTop="1" thickBot="1" x14ac:dyDescent="0.3">
      <c r="D117" s="43"/>
      <c r="E117" s="32"/>
    </row>
    <row r="118" spans="4:5" ht="24.75" customHeight="1" thickTop="1" thickBot="1" x14ac:dyDescent="0.3">
      <c r="D118" s="43"/>
      <c r="E118" s="32"/>
    </row>
    <row r="119" spans="4:5" ht="24.75" customHeight="1" thickTop="1" thickBot="1" x14ac:dyDescent="0.3">
      <c r="D119" s="43"/>
      <c r="E119" s="32"/>
    </row>
    <row r="120" spans="4:5" ht="24.75" customHeight="1" thickTop="1" thickBot="1" x14ac:dyDescent="0.3">
      <c r="D120" s="43"/>
      <c r="E120" s="32"/>
    </row>
    <row r="121" spans="4:5" ht="24.75" customHeight="1" thickTop="1" thickBot="1" x14ac:dyDescent="0.3">
      <c r="D121" s="43"/>
      <c r="E121" s="32"/>
    </row>
    <row r="122" spans="4:5" ht="24.75" customHeight="1" thickTop="1" thickBot="1" x14ac:dyDescent="0.3">
      <c r="D122" s="43"/>
      <c r="E122" s="32"/>
    </row>
    <row r="123" spans="4:5" ht="24.75" customHeight="1" thickTop="1" thickBot="1" x14ac:dyDescent="0.3">
      <c r="D123" s="43"/>
      <c r="E123" s="32"/>
    </row>
    <row r="124" spans="4:5" ht="24.75" customHeight="1" thickTop="1" thickBot="1" x14ac:dyDescent="0.3">
      <c r="D124" s="43"/>
      <c r="E124" s="32"/>
    </row>
    <row r="125" spans="4:5" ht="24.75" customHeight="1" thickTop="1" thickBot="1" x14ac:dyDescent="0.3">
      <c r="D125" s="43"/>
      <c r="E125" s="32"/>
    </row>
    <row r="126" spans="4:5" ht="24.75" customHeight="1" thickTop="1" thickBot="1" x14ac:dyDescent="0.3">
      <c r="D126" s="43"/>
      <c r="E126" s="32"/>
    </row>
    <row r="127" spans="4:5" ht="24.75" customHeight="1" thickTop="1" thickBot="1" x14ac:dyDescent="0.3">
      <c r="D127" s="43"/>
      <c r="E127" s="32"/>
    </row>
    <row r="128" spans="4:5" ht="24.75" customHeight="1" thickTop="1" thickBot="1" x14ac:dyDescent="0.3">
      <c r="D128" s="43"/>
      <c r="E128" s="32"/>
    </row>
    <row r="129" spans="4:5" ht="24.75" customHeight="1" thickTop="1" thickBot="1" x14ac:dyDescent="0.3">
      <c r="D129" s="43"/>
      <c r="E129" s="32"/>
    </row>
    <row r="130" spans="4:5" ht="24.75" customHeight="1" thickTop="1" thickBot="1" x14ac:dyDescent="0.3">
      <c r="D130" s="43"/>
      <c r="E130" s="32"/>
    </row>
    <row r="131" spans="4:5" ht="24.75" customHeight="1" thickTop="1" thickBot="1" x14ac:dyDescent="0.3">
      <c r="D131" s="43"/>
      <c r="E131" s="32"/>
    </row>
    <row r="132" spans="4:5" ht="24.75" customHeight="1" thickTop="1" thickBot="1" x14ac:dyDescent="0.3">
      <c r="D132" s="43"/>
      <c r="E132" s="32"/>
    </row>
    <row r="133" spans="4:5" ht="24.75" customHeight="1" thickTop="1" thickBot="1" x14ac:dyDescent="0.3">
      <c r="D133" s="43"/>
      <c r="E133" s="32"/>
    </row>
    <row r="134" spans="4:5" ht="24.75" customHeight="1" thickTop="1" thickBot="1" x14ac:dyDescent="0.3">
      <c r="D134" s="43"/>
      <c r="E134" s="32"/>
    </row>
    <row r="135" spans="4:5" ht="24.75" customHeight="1" thickTop="1" thickBot="1" x14ac:dyDescent="0.3">
      <c r="D135" s="43"/>
      <c r="E135" s="32"/>
    </row>
    <row r="136" spans="4:5" ht="24.75" customHeight="1" thickTop="1" thickBot="1" x14ac:dyDescent="0.3">
      <c r="D136" s="43"/>
      <c r="E136" s="32"/>
    </row>
    <row r="137" spans="4:5" ht="24.75" customHeight="1" thickTop="1" thickBot="1" x14ac:dyDescent="0.3">
      <c r="D137" s="43"/>
      <c r="E137" s="32"/>
    </row>
    <row r="138" spans="4:5" ht="24.75" customHeight="1" thickTop="1" thickBot="1" x14ac:dyDescent="0.3">
      <c r="D138" s="43"/>
      <c r="E138" s="32"/>
    </row>
    <row r="139" spans="4:5" ht="24.75" customHeight="1" thickTop="1" thickBot="1" x14ac:dyDescent="0.3">
      <c r="D139" s="43"/>
      <c r="E139" s="32"/>
    </row>
    <row r="140" spans="4:5" ht="24.75" customHeight="1" thickTop="1" thickBot="1" x14ac:dyDescent="0.3">
      <c r="D140" s="43"/>
      <c r="E140" s="32"/>
    </row>
    <row r="141" spans="4:5" ht="24.75" customHeight="1" thickTop="1" thickBot="1" x14ac:dyDescent="0.3">
      <c r="D141" s="43"/>
      <c r="E141" s="32"/>
    </row>
    <row r="142" spans="4:5" ht="24.75" customHeight="1" thickTop="1" thickBot="1" x14ac:dyDescent="0.3">
      <c r="D142" s="43"/>
      <c r="E142" s="32"/>
    </row>
    <row r="143" spans="4:5" ht="24.75" customHeight="1" thickTop="1" thickBot="1" x14ac:dyDescent="0.3">
      <c r="D143" s="43"/>
      <c r="E143" s="32"/>
    </row>
    <row r="144" spans="4:5" ht="24.75" customHeight="1" thickTop="1" thickBot="1" x14ac:dyDescent="0.3">
      <c r="D144" s="43"/>
      <c r="E144" s="32"/>
    </row>
    <row r="145" spans="4:5" ht="24.75" customHeight="1" thickTop="1" thickBot="1" x14ac:dyDescent="0.3">
      <c r="D145" s="43"/>
      <c r="E145" s="32"/>
    </row>
  </sheetData>
  <dataConsolidate/>
  <mergeCells count="5">
    <mergeCell ref="L6:L19"/>
    <mergeCell ref="L23:L26"/>
    <mergeCell ref="L30:L41"/>
    <mergeCell ref="L45:L53"/>
    <mergeCell ref="L57:L69"/>
  </mergeCells>
  <conditionalFormatting sqref="F6:F14 F16:F19 F23:F26 F30:F41 F45:F53 F57:F58 F60:F69">
    <cfRule type="cellIs" dxfId="54" priority="7" operator="equal">
      <formula>"antwoord onbekend"</formula>
    </cfRule>
    <cfRule type="cellIs" dxfId="53" priority="13" operator="equal">
      <formula>"kies"</formula>
    </cfRule>
  </conditionalFormatting>
  <conditionalFormatting sqref="D16">
    <cfRule type="iconSet" priority="12">
      <iconSet>
        <cfvo type="percent" val="0"/>
        <cfvo type="percent" val="33"/>
        <cfvo type="percent" val="67"/>
      </iconSet>
    </cfRule>
  </conditionalFormatting>
  <conditionalFormatting sqref="J6:K7 J9:K10 J14:K14 J16:K19 J23:K26 J32:K41 J45:K53 J57:K58 J60:K69">
    <cfRule type="colorScale" priority="10">
      <colorScale>
        <cfvo type="num" val="0"/>
        <cfvo type="num" val="3"/>
        <cfvo type="num" val="6"/>
        <color rgb="FF00B050"/>
        <color rgb="FFFFEB84"/>
        <color rgb="FFFF0000"/>
      </colorScale>
    </cfRule>
  </conditionalFormatting>
  <conditionalFormatting sqref="L6 L23 L30 L45 L57">
    <cfRule type="colorScale" priority="1">
      <colorScale>
        <cfvo type="num" val="0"/>
        <cfvo type="num" val="2.5"/>
        <cfvo type="num" val="5"/>
        <color rgb="FF00B050"/>
        <color rgb="FFFFEB84"/>
        <color rgb="FFFF0000"/>
      </colorScale>
    </cfRule>
  </conditionalFormatting>
  <pageMargins left="0.25" right="0.25" top="0.75" bottom="0.75" header="0.3" footer="0.3"/>
  <pageSetup paperSize="8" scale="65" orientation="portrait" r:id="rId1"/>
  <colBreaks count="1" manualBreakCount="1">
    <brk id="4" max="142"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2" r:id="rId4" name="Button 4">
              <controlPr defaultSize="0" print="0" autoFill="0" autoPict="0" macro="[0]!Button42_Click">
                <anchor moveWithCells="1" sizeWithCells="1">
                  <from>
                    <xdr:col>32</xdr:col>
                    <xdr:colOff>19050</xdr:colOff>
                    <xdr:row>31</xdr:row>
                    <xdr:rowOff>295275</xdr:rowOff>
                  </from>
                  <to>
                    <xdr:col>34</xdr:col>
                    <xdr:colOff>38100</xdr:colOff>
                    <xdr:row>33</xdr:row>
                    <xdr:rowOff>57150</xdr:rowOff>
                  </to>
                </anchor>
              </controlPr>
            </control>
          </mc:Choice>
        </mc:AlternateContent>
        <mc:AlternateContent xmlns:mc="http://schemas.openxmlformats.org/markup-compatibility/2006">
          <mc:Choice Requires="x14">
            <control shapeId="17413" r:id="rId5" name="Button 5">
              <controlPr defaultSize="0" print="0" autoFill="0" autoPict="0" macro="[0]!Button45_Click">
                <anchor moveWithCells="1" sizeWithCells="1">
                  <from>
                    <xdr:col>34</xdr:col>
                    <xdr:colOff>200025</xdr:colOff>
                    <xdr:row>31</xdr:row>
                    <xdr:rowOff>295275</xdr:rowOff>
                  </from>
                  <to>
                    <xdr:col>36</xdr:col>
                    <xdr:colOff>219075</xdr:colOff>
                    <xdr:row>33</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1" id="{896BE27E-0CB2-4905-AD85-5E7CCD74977E}">
            <x14:iconSet>
              <x14:cfvo type="percent">
                <xm:f>0</xm:f>
              </x14:cfvo>
              <x14:cfvo type="percent">
                <xm:f>LISTS!$A$64</xm:f>
              </x14:cfvo>
              <x14:cfvo type="percent">
                <xm:f>LISTS!$A$63</xm:f>
              </x14:cfvo>
            </x14:iconSet>
          </x14:cfRule>
          <xm:sqref>D16</xm:sqref>
        </x14:conditionalFormatting>
        <x14:conditionalFormatting xmlns:xm="http://schemas.microsoft.com/office/excel/2006/main">
          <x14:cfRule type="expression" priority="8" id="{CE30F048-8646-4E67-91C8-59D36810AFF8}">
            <xm:f>$F$12=LISTS!$A$47</xm:f>
            <x14:dxf>
              <font>
                <color theme="0"/>
              </font>
              <fill>
                <patternFill>
                  <bgColor theme="0"/>
                </patternFill>
              </fill>
            </x14:dxf>
          </x14:cfRule>
          <x14:cfRule type="expression" priority="9" id="{2BF30ED3-8C56-415A-A129-E3BDCF43DC02}">
            <xm:f>$F$12=LISTS!$A$46</xm:f>
            <x14:dxf>
              <font>
                <color theme="0"/>
              </font>
              <fill>
                <patternFill>
                  <bgColor theme="0"/>
                </patternFill>
              </fill>
            </x14:dxf>
          </x14:cfRule>
          <xm:sqref>D19 F19</xm:sqref>
        </x14:conditionalFormatting>
        <x14:conditionalFormatting xmlns:xm="http://schemas.microsoft.com/office/excel/2006/main">
          <x14:cfRule type="expression" priority="5" id="{9B6DAAEE-93BE-4D27-A29A-15DE4024A881}">
            <xm:f>$F$12=LISTS!$A$47</xm:f>
            <x14:dxf>
              <font>
                <color theme="0"/>
              </font>
              <fill>
                <patternFill>
                  <bgColor theme="0"/>
                </patternFill>
              </fill>
            </x14:dxf>
          </x14:cfRule>
          <x14:cfRule type="expression" priority="6" id="{C5CADB57-212E-4810-B6E3-304D99A88543}">
            <xm:f>$F$12=LISTS!$A$46</xm:f>
            <x14:dxf>
              <font>
                <color theme="0"/>
              </font>
              <fill>
                <patternFill>
                  <bgColor theme="0"/>
                </patternFill>
              </fill>
            </x14:dxf>
          </x14:cfRule>
          <xm:sqref>H19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98"/>
  <sheetViews>
    <sheetView showGridLines="0" topLeftCell="A16" zoomScaleNormal="100" workbookViewId="0">
      <selection activeCell="A45" sqref="A45"/>
    </sheetView>
  </sheetViews>
  <sheetFormatPr defaultRowHeight="16.5" thickTop="1" thickBottom="1" x14ac:dyDescent="0.3"/>
  <cols>
    <col min="1" max="1" width="72.42578125" customWidth="1"/>
    <col min="2" max="2" width="2.42578125" style="31" customWidth="1"/>
    <col min="3" max="3" width="11" style="33" customWidth="1"/>
    <col min="4" max="4" width="2.140625" customWidth="1"/>
    <col min="5" max="5" width="91.7109375" customWidth="1"/>
    <col min="6" max="6" width="7.7109375" customWidth="1"/>
  </cols>
  <sheetData>
    <row r="1" spans="1:5" ht="16.5" customHeight="1" thickTop="1" thickBot="1" x14ac:dyDescent="0.3">
      <c r="A1" s="90" t="s">
        <v>299</v>
      </c>
      <c r="D1" s="138"/>
      <c r="E1" s="138"/>
    </row>
    <row r="2" spans="1:5" ht="16.5" customHeight="1" thickTop="1" thickBot="1" x14ac:dyDescent="0.3">
      <c r="A2" t="s">
        <v>156</v>
      </c>
      <c r="C2" s="33">
        <v>0</v>
      </c>
      <c r="D2" s="138"/>
      <c r="E2" s="138"/>
    </row>
    <row r="3" spans="1:5" ht="16.5" customHeight="1" thickTop="1" thickBot="1" x14ac:dyDescent="0.3">
      <c r="A3" t="s">
        <v>261</v>
      </c>
      <c r="C3" s="33">
        <v>0</v>
      </c>
      <c r="D3" s="138"/>
      <c r="E3" s="139" t="s">
        <v>352</v>
      </c>
    </row>
    <row r="4" spans="1:5" ht="16.5" customHeight="1" thickTop="1" thickBot="1" x14ac:dyDescent="0.3">
      <c r="A4" t="s">
        <v>275</v>
      </c>
      <c r="C4" s="33">
        <v>5</v>
      </c>
      <c r="D4" s="138"/>
      <c r="E4" s="139" t="s">
        <v>353</v>
      </c>
    </row>
    <row r="5" spans="1:5" ht="16.5" customHeight="1" thickTop="1" thickBot="1" x14ac:dyDescent="0.3">
      <c r="A5" t="s">
        <v>260</v>
      </c>
      <c r="C5" s="39" t="s">
        <v>291</v>
      </c>
      <c r="D5" s="138"/>
      <c r="E5" s="139" t="s">
        <v>354</v>
      </c>
    </row>
    <row r="6" spans="1:5" ht="16.5" customHeight="1" thickTop="1" thickBot="1" x14ac:dyDescent="0.3">
      <c r="A6" s="90" t="s">
        <v>300</v>
      </c>
      <c r="D6" s="138"/>
      <c r="E6" s="138"/>
    </row>
    <row r="7" spans="1:5" ht="16.5" customHeight="1" thickTop="1" thickBot="1" x14ac:dyDescent="0.3">
      <c r="A7" t="s">
        <v>156</v>
      </c>
      <c r="C7" s="33">
        <v>0</v>
      </c>
      <c r="D7" s="138"/>
      <c r="E7" s="138"/>
    </row>
    <row r="8" spans="1:5" ht="16.5" customHeight="1" thickTop="1" thickBot="1" x14ac:dyDescent="0.3">
      <c r="A8" t="s">
        <v>163</v>
      </c>
      <c r="C8" s="33">
        <v>0</v>
      </c>
      <c r="D8" s="138"/>
      <c r="E8" s="138" t="s">
        <v>355</v>
      </c>
    </row>
    <row r="9" spans="1:5" ht="16.5" customHeight="1" thickTop="1" thickBot="1" x14ac:dyDescent="0.3">
      <c r="A9" t="s">
        <v>162</v>
      </c>
      <c r="C9" s="33">
        <v>5</v>
      </c>
      <c r="D9" s="138"/>
      <c r="E9" s="138" t="s">
        <v>356</v>
      </c>
    </row>
    <row r="10" spans="1:5" ht="16.5" customHeight="1" thickTop="1" thickBot="1" x14ac:dyDescent="0.3">
      <c r="A10" t="s">
        <v>164</v>
      </c>
      <c r="C10" s="33">
        <v>5</v>
      </c>
      <c r="D10" s="138"/>
      <c r="E10" s="138" t="s">
        <v>357</v>
      </c>
    </row>
    <row r="11" spans="1:5" ht="16.5" customHeight="1" thickTop="1" thickBot="1" x14ac:dyDescent="0.3">
      <c r="A11" s="90" t="s">
        <v>303</v>
      </c>
      <c r="D11" s="138"/>
      <c r="E11" s="138"/>
    </row>
    <row r="12" spans="1:5" ht="16.5" customHeight="1" thickTop="1" thickBot="1" x14ac:dyDescent="0.3">
      <c r="A12" t="s">
        <v>156</v>
      </c>
      <c r="D12" s="138"/>
      <c r="E12" s="138"/>
    </row>
    <row r="13" spans="1:5" ht="16.5" customHeight="1" thickTop="1" thickBot="1" x14ac:dyDescent="0.3">
      <c r="A13" t="s">
        <v>161</v>
      </c>
      <c r="D13" s="138"/>
      <c r="E13" s="138"/>
    </row>
    <row r="14" spans="1:5" ht="16.5" customHeight="1" thickTop="1" thickBot="1" x14ac:dyDescent="0.3">
      <c r="A14" t="s">
        <v>160</v>
      </c>
      <c r="D14" s="138"/>
      <c r="E14" s="138"/>
    </row>
    <row r="15" spans="1:5" ht="16.5" customHeight="1" thickTop="1" thickBot="1" x14ac:dyDescent="0.3">
      <c r="A15" s="90" t="s">
        <v>302</v>
      </c>
      <c r="D15" s="138"/>
      <c r="E15" s="138"/>
    </row>
    <row r="16" spans="1:5" ht="16.5" customHeight="1" thickTop="1" thickBot="1" x14ac:dyDescent="0.3">
      <c r="A16" t="s">
        <v>156</v>
      </c>
      <c r="C16" s="33">
        <v>0</v>
      </c>
      <c r="D16" s="138"/>
      <c r="E16" s="138"/>
    </row>
    <row r="17" spans="1:6" ht="16.5" customHeight="1" thickTop="1" thickBot="1" x14ac:dyDescent="0.3">
      <c r="A17" t="s">
        <v>167</v>
      </c>
      <c r="C17" s="33">
        <v>0</v>
      </c>
      <c r="D17" s="138"/>
      <c r="E17" s="138" t="s">
        <v>358</v>
      </c>
    </row>
    <row r="18" spans="1:6" ht="16.5" customHeight="1" thickTop="1" thickBot="1" x14ac:dyDescent="0.3">
      <c r="A18" t="s">
        <v>80</v>
      </c>
      <c r="C18" s="33">
        <v>2.5</v>
      </c>
      <c r="D18" s="138"/>
      <c r="E18" s="138" t="s">
        <v>360</v>
      </c>
    </row>
    <row r="19" spans="1:6" ht="16.5" customHeight="1" thickTop="1" thickBot="1" x14ac:dyDescent="0.3">
      <c r="A19" t="s">
        <v>404</v>
      </c>
      <c r="C19" s="33">
        <v>2.5</v>
      </c>
      <c r="D19" s="138"/>
      <c r="E19" s="138" t="s">
        <v>362</v>
      </c>
    </row>
    <row r="20" spans="1:6" s="31" customFormat="1" ht="16.5" customHeight="1" thickTop="1" thickBot="1" x14ac:dyDescent="0.3">
      <c r="A20" t="s">
        <v>168</v>
      </c>
      <c r="C20" s="33">
        <v>5</v>
      </c>
      <c r="D20" s="139"/>
      <c r="E20" s="139" t="s">
        <v>359</v>
      </c>
      <c r="F20"/>
    </row>
    <row r="21" spans="1:6" ht="16.5" customHeight="1" thickTop="1" thickBot="1" x14ac:dyDescent="0.3">
      <c r="A21" s="90" t="s">
        <v>301</v>
      </c>
      <c r="D21" s="138"/>
      <c r="E21" s="138"/>
      <c r="F21" s="31"/>
    </row>
    <row r="22" spans="1:6" ht="16.5" customHeight="1" thickTop="1" thickBot="1" x14ac:dyDescent="0.3">
      <c r="A22" t="s">
        <v>156</v>
      </c>
      <c r="C22" s="33">
        <v>0</v>
      </c>
      <c r="D22" s="138"/>
      <c r="E22" s="138"/>
      <c r="F22" s="31"/>
    </row>
    <row r="23" spans="1:6" ht="16.5" customHeight="1" thickTop="1" thickBot="1" x14ac:dyDescent="0.3">
      <c r="A23" t="s">
        <v>167</v>
      </c>
      <c r="C23" s="33">
        <v>0</v>
      </c>
      <c r="D23" s="138"/>
      <c r="E23" s="138" t="s">
        <v>358</v>
      </c>
    </row>
    <row r="24" spans="1:6" ht="16.5" customHeight="1" thickTop="1" thickBot="1" x14ac:dyDescent="0.3">
      <c r="A24" t="s">
        <v>405</v>
      </c>
      <c r="C24" s="33">
        <v>2.5</v>
      </c>
      <c r="D24" s="138"/>
      <c r="E24" s="138" t="s">
        <v>361</v>
      </c>
    </row>
    <row r="25" spans="1:6" ht="16.5" customHeight="1" thickTop="1" thickBot="1" x14ac:dyDescent="0.3">
      <c r="A25" t="s">
        <v>165</v>
      </c>
      <c r="C25" s="33">
        <v>5</v>
      </c>
      <c r="D25" s="138"/>
      <c r="E25" s="138" t="s">
        <v>363</v>
      </c>
    </row>
    <row r="26" spans="1:6" ht="16.5" customHeight="1" thickTop="1" thickBot="1" x14ac:dyDescent="0.3">
      <c r="A26" s="90" t="s">
        <v>304</v>
      </c>
      <c r="D26" s="138"/>
      <c r="E26" s="138"/>
    </row>
    <row r="27" spans="1:6" ht="16.5" customHeight="1" thickTop="1" thickBot="1" x14ac:dyDescent="0.3">
      <c r="A27" t="s">
        <v>156</v>
      </c>
      <c r="C27" s="33">
        <v>0</v>
      </c>
      <c r="D27" s="138"/>
      <c r="E27" s="138"/>
    </row>
    <row r="28" spans="1:6" ht="16.5" customHeight="1" thickTop="1" thickBot="1" x14ac:dyDescent="0.3">
      <c r="A28" t="s">
        <v>82</v>
      </c>
      <c r="C28" s="33">
        <v>0</v>
      </c>
      <c r="D28" s="138"/>
      <c r="E28" s="138" t="s">
        <v>364</v>
      </c>
    </row>
    <row r="29" spans="1:6" ht="16.5" customHeight="1" thickTop="1" thickBot="1" x14ac:dyDescent="0.3">
      <c r="A29" t="s">
        <v>83</v>
      </c>
      <c r="C29" s="95">
        <f>5/6</f>
        <v>0.83333333333333337</v>
      </c>
      <c r="D29" s="138"/>
      <c r="E29" s="138" t="s">
        <v>365</v>
      </c>
    </row>
    <row r="30" spans="1:6" ht="16.5" customHeight="1" thickTop="1" thickBot="1" x14ac:dyDescent="0.3">
      <c r="A30" t="s">
        <v>81</v>
      </c>
      <c r="C30" s="95">
        <f>C29+5/6</f>
        <v>1.6666666666666667</v>
      </c>
      <c r="D30" s="138"/>
      <c r="E30" s="138" t="s">
        <v>366</v>
      </c>
    </row>
    <row r="31" spans="1:6" ht="16.5" customHeight="1" thickTop="1" thickBot="1" x14ac:dyDescent="0.3">
      <c r="A31" t="s">
        <v>84</v>
      </c>
      <c r="C31" s="95">
        <f>C30+5/6</f>
        <v>2.5</v>
      </c>
      <c r="D31" s="138"/>
      <c r="E31" s="138" t="s">
        <v>367</v>
      </c>
    </row>
    <row r="32" spans="1:6" ht="16.5" customHeight="1" thickTop="1" thickBot="1" x14ac:dyDescent="0.3">
      <c r="A32" t="s">
        <v>85</v>
      </c>
      <c r="C32" s="95">
        <f>C31+5/6</f>
        <v>3.3333333333333335</v>
      </c>
      <c r="D32" s="138"/>
      <c r="E32" s="138" t="s">
        <v>368</v>
      </c>
    </row>
    <row r="33" spans="1:5" ht="16.5" customHeight="1" thickTop="1" thickBot="1" x14ac:dyDescent="0.3">
      <c r="A33" t="s">
        <v>86</v>
      </c>
      <c r="C33" s="95">
        <f>C32+5/6</f>
        <v>4.166666666666667</v>
      </c>
      <c r="D33" s="138"/>
      <c r="E33" s="138" t="s">
        <v>369</v>
      </c>
    </row>
    <row r="34" spans="1:5" ht="16.5" customHeight="1" thickTop="1" thickBot="1" x14ac:dyDescent="0.3">
      <c r="A34" t="s">
        <v>87</v>
      </c>
      <c r="C34" s="96">
        <f>C33+5/6</f>
        <v>5</v>
      </c>
      <c r="D34" s="138"/>
      <c r="E34" s="138" t="s">
        <v>370</v>
      </c>
    </row>
    <row r="35" spans="1:5" ht="16.5" customHeight="1" thickTop="1" thickBot="1" x14ac:dyDescent="0.3">
      <c r="A35" s="90" t="s">
        <v>305</v>
      </c>
      <c r="D35" s="138"/>
      <c r="E35" s="138"/>
    </row>
    <row r="36" spans="1:5" ht="16.5" customHeight="1" thickTop="1" thickBot="1" x14ac:dyDescent="0.3">
      <c r="A36" t="s">
        <v>156</v>
      </c>
      <c r="D36" s="138"/>
      <c r="E36" s="138"/>
    </row>
    <row r="37" spans="1:5" ht="16.5" customHeight="1" thickTop="1" thickBot="1" x14ac:dyDescent="0.3">
      <c r="A37" t="s">
        <v>93</v>
      </c>
      <c r="D37" s="138"/>
      <c r="E37" s="138" t="s">
        <v>371</v>
      </c>
    </row>
    <row r="38" spans="1:5" ht="16.5" customHeight="1" thickTop="1" thickBot="1" x14ac:dyDescent="0.3">
      <c r="A38" t="s">
        <v>89</v>
      </c>
      <c r="D38" s="138"/>
      <c r="E38" s="138" t="s">
        <v>372</v>
      </c>
    </row>
    <row r="39" spans="1:5" ht="16.5" customHeight="1" thickTop="1" thickBot="1" x14ac:dyDescent="0.3">
      <c r="A39" t="s">
        <v>90</v>
      </c>
      <c r="D39" s="138"/>
      <c r="E39" s="138" t="s">
        <v>373</v>
      </c>
    </row>
    <row r="40" spans="1:5" ht="16.5" customHeight="1" thickTop="1" thickBot="1" x14ac:dyDescent="0.3">
      <c r="A40" t="s">
        <v>91</v>
      </c>
      <c r="D40" s="138"/>
      <c r="E40" s="138" t="s">
        <v>374</v>
      </c>
    </row>
    <row r="41" spans="1:5" ht="16.5" customHeight="1" thickTop="1" thickBot="1" x14ac:dyDescent="0.3">
      <c r="A41" t="s">
        <v>92</v>
      </c>
      <c r="D41" s="138"/>
      <c r="E41" s="138" t="s">
        <v>375</v>
      </c>
    </row>
    <row r="42" spans="1:5" ht="16.5" customHeight="1" thickTop="1" thickBot="1" x14ac:dyDescent="0.3">
      <c r="A42" t="s">
        <v>260</v>
      </c>
      <c r="C42" s="42"/>
      <c r="D42" s="138"/>
      <c r="E42" s="138" t="s">
        <v>376</v>
      </c>
    </row>
    <row r="43" spans="1:5" ht="16.5" customHeight="1" thickTop="1" thickBot="1" x14ac:dyDescent="0.3">
      <c r="A43" s="90" t="s">
        <v>306</v>
      </c>
      <c r="D43" s="138"/>
      <c r="E43" s="138"/>
    </row>
    <row r="44" spans="1:5" ht="16.5" customHeight="1" thickTop="1" thickBot="1" x14ac:dyDescent="0.3">
      <c r="A44" t="s">
        <v>156</v>
      </c>
      <c r="D44" s="138"/>
      <c r="E44" s="138"/>
    </row>
    <row r="45" spans="1:5" ht="16.5" customHeight="1" thickTop="1" thickBot="1" x14ac:dyDescent="0.3">
      <c r="A45" t="s">
        <v>273</v>
      </c>
      <c r="D45" s="138"/>
      <c r="E45" s="138" t="s">
        <v>377</v>
      </c>
    </row>
    <row r="46" spans="1:5" ht="16.5" customHeight="1" thickTop="1" thickBot="1" x14ac:dyDescent="0.3">
      <c r="A46" t="s">
        <v>274</v>
      </c>
      <c r="D46" s="138"/>
      <c r="E46" s="138" t="s">
        <v>378</v>
      </c>
    </row>
    <row r="47" spans="1:5" ht="16.5" customHeight="1" thickTop="1" thickBot="1" x14ac:dyDescent="0.3">
      <c r="A47" t="s">
        <v>260</v>
      </c>
      <c r="C47" s="42"/>
      <c r="D47" s="138"/>
      <c r="E47" s="138" t="s">
        <v>383</v>
      </c>
    </row>
    <row r="48" spans="1:5" ht="16.5" customHeight="1" thickTop="1" thickBot="1" x14ac:dyDescent="0.3">
      <c r="A48" s="90" t="s">
        <v>307</v>
      </c>
      <c r="D48" s="138"/>
      <c r="E48" s="138"/>
    </row>
    <row r="49" spans="1:5" ht="16.5" customHeight="1" thickTop="1" thickBot="1" x14ac:dyDescent="0.3">
      <c r="A49" t="s">
        <v>156</v>
      </c>
      <c r="D49" s="138"/>
      <c r="E49" s="138"/>
    </row>
    <row r="50" spans="1:5" ht="16.5" customHeight="1" thickTop="1" thickBot="1" x14ac:dyDescent="0.3">
      <c r="A50" t="s">
        <v>269</v>
      </c>
      <c r="D50" s="138"/>
      <c r="E50" s="138" t="s">
        <v>379</v>
      </c>
    </row>
    <row r="51" spans="1:5" ht="16.5" customHeight="1" thickTop="1" thickBot="1" x14ac:dyDescent="0.3">
      <c r="A51" t="s">
        <v>270</v>
      </c>
      <c r="D51" s="138"/>
      <c r="E51" s="138" t="s">
        <v>380</v>
      </c>
    </row>
    <row r="52" spans="1:5" ht="16.5" customHeight="1" thickTop="1" thickBot="1" x14ac:dyDescent="0.3">
      <c r="A52" t="s">
        <v>267</v>
      </c>
      <c r="D52" s="138"/>
      <c r="E52" s="138" t="s">
        <v>381</v>
      </c>
    </row>
    <row r="53" spans="1:5" ht="16.5" customHeight="1" thickTop="1" thickBot="1" x14ac:dyDescent="0.3">
      <c r="A53" t="s">
        <v>268</v>
      </c>
      <c r="D53" s="138"/>
      <c r="E53" s="138" t="s">
        <v>403</v>
      </c>
    </row>
    <row r="54" spans="1:5" ht="16.5" customHeight="1" thickTop="1" thickBot="1" x14ac:dyDescent="0.3">
      <c r="A54" t="s">
        <v>260</v>
      </c>
      <c r="C54" s="45"/>
      <c r="D54" s="138"/>
      <c r="E54" s="138" t="s">
        <v>382</v>
      </c>
    </row>
    <row r="55" spans="1:5" ht="16.5" customHeight="1" thickTop="1" thickBot="1" x14ac:dyDescent="0.3">
      <c r="A55" s="90" t="s">
        <v>308</v>
      </c>
      <c r="D55" s="138"/>
      <c r="E55" s="138"/>
    </row>
    <row r="56" spans="1:5" ht="16.5" customHeight="1" thickTop="1" thickBot="1" x14ac:dyDescent="0.3">
      <c r="A56" t="s">
        <v>156</v>
      </c>
      <c r="C56" s="33">
        <v>0</v>
      </c>
      <c r="D56" s="138"/>
      <c r="E56" s="138"/>
    </row>
    <row r="57" spans="1:5" ht="16.5" customHeight="1" thickTop="1" thickBot="1" x14ac:dyDescent="0.3">
      <c r="A57" t="s">
        <v>153</v>
      </c>
      <c r="C57" s="33">
        <v>0</v>
      </c>
      <c r="D57" s="138"/>
      <c r="E57" s="138" t="s">
        <v>384</v>
      </c>
    </row>
    <row r="58" spans="1:5" ht="16.5" customHeight="1" thickTop="1" thickBot="1" x14ac:dyDescent="0.3">
      <c r="A58" t="s">
        <v>154</v>
      </c>
      <c r="C58" s="33">
        <v>2.5</v>
      </c>
      <c r="D58" s="138"/>
      <c r="E58" s="138" t="s">
        <v>385</v>
      </c>
    </row>
    <row r="59" spans="1:5" ht="16.5" customHeight="1" thickTop="1" thickBot="1" x14ac:dyDescent="0.3">
      <c r="A59" t="s">
        <v>176</v>
      </c>
      <c r="C59" s="33">
        <v>5</v>
      </c>
      <c r="D59" s="138"/>
      <c r="E59" s="138" t="s">
        <v>386</v>
      </c>
    </row>
    <row r="60" spans="1:5" ht="16.5" customHeight="1" thickTop="1" thickBot="1" x14ac:dyDescent="0.3">
      <c r="A60" t="s">
        <v>260</v>
      </c>
      <c r="C60" s="39" t="s">
        <v>291</v>
      </c>
      <c r="D60" s="138"/>
      <c r="E60" s="138" t="s">
        <v>387</v>
      </c>
    </row>
    <row r="61" spans="1:5" ht="16.5" customHeight="1" thickTop="1" thickBot="1" x14ac:dyDescent="0.3">
      <c r="A61" s="90" t="s">
        <v>309</v>
      </c>
      <c r="D61" s="138"/>
      <c r="E61" s="138"/>
    </row>
    <row r="62" spans="1:5" ht="16.5" customHeight="1" thickTop="1" thickBot="1" x14ac:dyDescent="0.3">
      <c r="A62" t="s">
        <v>156</v>
      </c>
      <c r="C62" s="33">
        <v>0</v>
      </c>
      <c r="D62" s="138"/>
      <c r="E62" s="138"/>
    </row>
    <row r="63" spans="1:5" ht="16.5" customHeight="1" thickTop="1" thickBot="1" x14ac:dyDescent="0.3">
      <c r="A63" t="s">
        <v>248</v>
      </c>
      <c r="C63" s="33">
        <v>0</v>
      </c>
      <c r="D63" s="138"/>
      <c r="E63" s="138" t="s">
        <v>388</v>
      </c>
    </row>
    <row r="64" spans="1:5" ht="16.5" customHeight="1" thickTop="1" thickBot="1" x14ac:dyDescent="0.3">
      <c r="A64" t="s">
        <v>249</v>
      </c>
      <c r="C64" s="33">
        <v>2.5</v>
      </c>
      <c r="D64" s="138"/>
      <c r="E64" s="138" t="s">
        <v>389</v>
      </c>
    </row>
    <row r="65" spans="1:5" ht="16.5" customHeight="1" thickTop="1" thickBot="1" x14ac:dyDescent="0.3">
      <c r="A65" t="s">
        <v>250</v>
      </c>
      <c r="C65" s="33">
        <v>5</v>
      </c>
      <c r="D65" s="138"/>
      <c r="E65" s="138" t="s">
        <v>390</v>
      </c>
    </row>
    <row r="66" spans="1:5" ht="16.5" customHeight="1" thickTop="1" thickBot="1" x14ac:dyDescent="0.3">
      <c r="A66" t="s">
        <v>260</v>
      </c>
      <c r="C66" s="39" t="s">
        <v>291</v>
      </c>
      <c r="D66" s="138"/>
      <c r="E66" s="138" t="s">
        <v>391</v>
      </c>
    </row>
    <row r="67" spans="1:5" ht="16.5" customHeight="1" thickTop="1" thickBot="1" x14ac:dyDescent="0.3">
      <c r="A67" s="90" t="s">
        <v>310</v>
      </c>
      <c r="D67" s="138"/>
      <c r="E67" s="138"/>
    </row>
    <row r="68" spans="1:5" ht="16.5" customHeight="1" thickTop="1" thickBot="1" x14ac:dyDescent="0.3">
      <c r="A68" t="s">
        <v>156</v>
      </c>
      <c r="C68" s="33">
        <v>0</v>
      </c>
      <c r="D68" s="138"/>
      <c r="E68" s="138"/>
    </row>
    <row r="69" spans="1:5" ht="16.5" customHeight="1" thickTop="1" thickBot="1" x14ac:dyDescent="0.3">
      <c r="A69" t="s">
        <v>292</v>
      </c>
      <c r="C69" s="33">
        <f>IF(OR(INPUT!$E$40=$A$49,INPUT!$E$40=$A$51,INPUT!$E$40=$A$53),5,0)</f>
        <v>5</v>
      </c>
      <c r="D69" s="138"/>
      <c r="E69" s="138" t="s">
        <v>392</v>
      </c>
    </row>
    <row r="70" spans="1:5" ht="16.5" customHeight="1" thickTop="1" thickBot="1" x14ac:dyDescent="0.3">
      <c r="A70" t="s">
        <v>263</v>
      </c>
      <c r="C70" s="33">
        <f>IF(OR(INPUT!$E$40=$A$49,INPUT!$E$40=$A$51,INPUT!$E$40=$A$53),2.5,0)</f>
        <v>2.5</v>
      </c>
      <c r="D70" s="138"/>
      <c r="E70" s="138" t="s">
        <v>393</v>
      </c>
    </row>
    <row r="71" spans="1:5" ht="16.5" customHeight="1" thickTop="1" thickBot="1" x14ac:dyDescent="0.3">
      <c r="A71" t="s">
        <v>264</v>
      </c>
      <c r="C71" s="33">
        <f>IF(OR(INPUT!$E$40=$A$49,INPUT!$E$40=$A$51,INPUT!$E$40=$A$53),0,5)</f>
        <v>0</v>
      </c>
      <c r="D71" s="138"/>
      <c r="E71" s="138" t="s">
        <v>394</v>
      </c>
    </row>
    <row r="72" spans="1:5" ht="16.5" customHeight="1" thickTop="1" thickBot="1" x14ac:dyDescent="0.3">
      <c r="A72" t="s">
        <v>260</v>
      </c>
      <c r="C72" s="39" t="s">
        <v>291</v>
      </c>
      <c r="D72" s="138"/>
      <c r="E72" s="138" t="s">
        <v>395</v>
      </c>
    </row>
    <row r="73" spans="1:5" ht="16.5" customHeight="1" thickTop="1" thickBot="1" x14ac:dyDescent="0.3">
      <c r="A73" s="90" t="s">
        <v>311</v>
      </c>
      <c r="D73" s="138"/>
      <c r="E73" s="138"/>
    </row>
    <row r="74" spans="1:5" ht="16.5" customHeight="1" thickTop="1" thickBot="1" x14ac:dyDescent="0.3">
      <c r="A74" t="s">
        <v>156</v>
      </c>
      <c r="C74" s="33">
        <v>0</v>
      </c>
      <c r="D74" s="138"/>
      <c r="E74" s="138"/>
    </row>
    <row r="75" spans="1:5" ht="16.5" customHeight="1" thickTop="1" thickBot="1" x14ac:dyDescent="0.3">
      <c r="A75" t="s">
        <v>272</v>
      </c>
      <c r="C75" s="33">
        <v>0</v>
      </c>
      <c r="D75" s="138"/>
      <c r="E75" s="138" t="s">
        <v>396</v>
      </c>
    </row>
    <row r="76" spans="1:5" ht="16.5" customHeight="1" thickTop="1" thickBot="1" x14ac:dyDescent="0.3">
      <c r="A76" t="s">
        <v>271</v>
      </c>
      <c r="C76" s="33">
        <v>5</v>
      </c>
      <c r="D76" s="138"/>
      <c r="E76" s="138" t="s">
        <v>397</v>
      </c>
    </row>
    <row r="77" spans="1:5" ht="16.5" customHeight="1" thickTop="1" thickBot="1" x14ac:dyDescent="0.3">
      <c r="A77" t="s">
        <v>260</v>
      </c>
      <c r="C77" s="39" t="s">
        <v>291</v>
      </c>
      <c r="D77" s="138"/>
      <c r="E77" s="138" t="s">
        <v>398</v>
      </c>
    </row>
    <row r="78" spans="1:5" ht="16.5" customHeight="1" thickTop="1" thickBot="1" x14ac:dyDescent="0.3">
      <c r="A78" s="90" t="s">
        <v>312</v>
      </c>
      <c r="D78" s="138"/>
      <c r="E78" s="138"/>
    </row>
    <row r="79" spans="1:5" ht="16.5" customHeight="1" thickTop="1" thickBot="1" x14ac:dyDescent="0.3">
      <c r="A79" t="s">
        <v>156</v>
      </c>
      <c r="C79" s="33">
        <v>0</v>
      </c>
      <c r="D79" s="138"/>
      <c r="E79" s="138"/>
    </row>
    <row r="80" spans="1:5" ht="16.5" customHeight="1" thickTop="1" thickBot="1" x14ac:dyDescent="0.3">
      <c r="A80" t="s">
        <v>251</v>
      </c>
      <c r="C80" s="33">
        <v>0</v>
      </c>
      <c r="D80" s="138"/>
      <c r="E80" s="138" t="s">
        <v>399</v>
      </c>
    </row>
    <row r="81" spans="1:5" ht="16.5" customHeight="1" thickTop="1" thickBot="1" x14ac:dyDescent="0.3">
      <c r="A81" t="s">
        <v>252</v>
      </c>
      <c r="C81" s="33">
        <v>2.5</v>
      </c>
      <c r="D81" s="138"/>
      <c r="E81" s="138" t="s">
        <v>400</v>
      </c>
    </row>
    <row r="82" spans="1:5" ht="16.5" customHeight="1" thickTop="1" thickBot="1" x14ac:dyDescent="0.3">
      <c r="A82" t="s">
        <v>253</v>
      </c>
      <c r="C82" s="33">
        <v>5</v>
      </c>
      <c r="D82" s="138"/>
      <c r="E82" s="138" t="s">
        <v>401</v>
      </c>
    </row>
    <row r="83" spans="1:5" ht="16.5" customHeight="1" thickTop="1" thickBot="1" x14ac:dyDescent="0.3">
      <c r="A83" t="s">
        <v>260</v>
      </c>
      <c r="C83" s="39" t="s">
        <v>291</v>
      </c>
      <c r="D83" s="138"/>
      <c r="E83" s="138" t="s">
        <v>402</v>
      </c>
    </row>
    <row r="84" spans="1:5" ht="16.5" customHeight="1" thickTop="1" thickBot="1" x14ac:dyDescent="0.3">
      <c r="D84" s="138"/>
      <c r="E84" s="138"/>
    </row>
    <row r="85" spans="1:5" ht="16.5" customHeight="1" thickTop="1" thickBot="1" x14ac:dyDescent="0.3">
      <c r="A85" s="91" t="s">
        <v>313</v>
      </c>
      <c r="D85" s="138"/>
      <c r="E85" s="138"/>
    </row>
    <row r="86" spans="1:5" ht="16.5" customHeight="1" thickTop="1" thickBot="1" x14ac:dyDescent="0.3">
      <c r="A86" t="s">
        <v>156</v>
      </c>
      <c r="C86" s="33">
        <v>0</v>
      </c>
      <c r="D86" s="138"/>
      <c r="E86" s="138"/>
    </row>
    <row r="87" spans="1:5" ht="16.5" customHeight="1" thickTop="1" thickBot="1" x14ac:dyDescent="0.3">
      <c r="A87" t="s">
        <v>210</v>
      </c>
      <c r="C87" s="33">
        <v>0</v>
      </c>
      <c r="D87" s="138"/>
      <c r="E87" s="138"/>
    </row>
    <row r="88" spans="1:5" ht="16.5" customHeight="1" thickTop="1" thickBot="1" x14ac:dyDescent="0.3">
      <c r="A88" t="s">
        <v>211</v>
      </c>
      <c r="C88" s="33">
        <v>2.5</v>
      </c>
      <c r="D88" s="138"/>
      <c r="E88" s="138"/>
    </row>
    <row r="89" spans="1:5" ht="16.5" customHeight="1" thickTop="1" thickBot="1" x14ac:dyDescent="0.3">
      <c r="A89" t="s">
        <v>212</v>
      </c>
      <c r="C89" s="33">
        <v>5</v>
      </c>
      <c r="D89" s="138"/>
      <c r="E89" s="138"/>
    </row>
    <row r="90" spans="1:5" ht="16.5" customHeight="1" thickTop="1" thickBot="1" x14ac:dyDescent="0.3">
      <c r="A90" t="s">
        <v>260</v>
      </c>
      <c r="C90" s="39" t="s">
        <v>291</v>
      </c>
      <c r="D90" s="138"/>
      <c r="E90" s="138"/>
    </row>
    <row r="91" spans="1:5" ht="16.5" customHeight="1" thickTop="1" thickBot="1" x14ac:dyDescent="0.3">
      <c r="A91" s="91" t="s">
        <v>314</v>
      </c>
      <c r="D91" s="138"/>
      <c r="E91" s="138"/>
    </row>
    <row r="92" spans="1:5" ht="16.5" customHeight="1" thickTop="1" thickBot="1" x14ac:dyDescent="0.3">
      <c r="A92" t="s">
        <v>156</v>
      </c>
      <c r="C92" s="33">
        <v>0</v>
      </c>
      <c r="D92" s="138"/>
      <c r="E92" s="138"/>
    </row>
    <row r="93" spans="1:5" ht="16.5" customHeight="1" thickTop="1" thickBot="1" x14ac:dyDescent="0.3">
      <c r="A93" t="s">
        <v>220</v>
      </c>
      <c r="C93" s="33">
        <v>0</v>
      </c>
      <c r="D93" s="138"/>
      <c r="E93" s="138"/>
    </row>
    <row r="94" spans="1:5" ht="16.5" customHeight="1" thickTop="1" thickBot="1" x14ac:dyDescent="0.3">
      <c r="A94" t="s">
        <v>221</v>
      </c>
      <c r="C94" s="33">
        <v>5</v>
      </c>
      <c r="D94" s="138"/>
      <c r="E94" s="138"/>
    </row>
    <row r="95" spans="1:5" ht="16.5" customHeight="1" thickTop="1" thickBot="1" x14ac:dyDescent="0.3">
      <c r="A95" t="s">
        <v>260</v>
      </c>
      <c r="C95" s="39" t="s">
        <v>291</v>
      </c>
      <c r="D95" s="138"/>
      <c r="E95" s="138"/>
    </row>
    <row r="96" spans="1:5" ht="16.5" customHeight="1" thickTop="1" thickBot="1" x14ac:dyDescent="0.3">
      <c r="A96" s="91" t="s">
        <v>315</v>
      </c>
      <c r="D96" s="138"/>
      <c r="E96" s="138"/>
    </row>
    <row r="97" spans="1:5" ht="16.5" customHeight="1" thickTop="1" thickBot="1" x14ac:dyDescent="0.3">
      <c r="A97" t="s">
        <v>156</v>
      </c>
      <c r="C97" s="33">
        <v>0</v>
      </c>
      <c r="D97" s="138"/>
      <c r="E97" s="138"/>
    </row>
    <row r="98" spans="1:5" ht="16.5" customHeight="1" thickTop="1" thickBot="1" x14ac:dyDescent="0.3">
      <c r="A98" t="s">
        <v>254</v>
      </c>
      <c r="C98" s="33">
        <v>0</v>
      </c>
      <c r="D98" s="138"/>
      <c r="E98" s="138"/>
    </row>
    <row r="99" spans="1:5" ht="16.5" customHeight="1" thickTop="1" thickBot="1" x14ac:dyDescent="0.3">
      <c r="A99" t="s">
        <v>255</v>
      </c>
      <c r="C99" s="33">
        <v>0</v>
      </c>
      <c r="D99" s="138"/>
      <c r="E99" s="138"/>
    </row>
    <row r="100" spans="1:5" ht="16.5" customHeight="1" thickTop="1" thickBot="1" x14ac:dyDescent="0.3">
      <c r="A100" t="s">
        <v>256</v>
      </c>
      <c r="C100" s="33">
        <v>5</v>
      </c>
      <c r="D100" s="138"/>
      <c r="E100" s="138"/>
    </row>
    <row r="101" spans="1:5" ht="16.5" customHeight="1" thickTop="1" thickBot="1" x14ac:dyDescent="0.3">
      <c r="A101" t="s">
        <v>260</v>
      </c>
      <c r="C101" s="39" t="s">
        <v>291</v>
      </c>
      <c r="D101" s="138"/>
      <c r="E101" s="138"/>
    </row>
    <row r="102" spans="1:5" ht="16.5" customHeight="1" thickTop="1" thickBot="1" x14ac:dyDescent="0.3">
      <c r="A102" s="91" t="s">
        <v>316</v>
      </c>
      <c r="D102" s="138"/>
      <c r="E102" s="138"/>
    </row>
    <row r="103" spans="1:5" ht="16.5" customHeight="1" thickTop="1" thickBot="1" x14ac:dyDescent="0.3">
      <c r="A103" t="s">
        <v>276</v>
      </c>
      <c r="C103" s="33">
        <v>0</v>
      </c>
      <c r="D103" s="138"/>
      <c r="E103" s="138"/>
    </row>
    <row r="104" spans="1:5" ht="16.5" customHeight="1" thickTop="1" thickBot="1" x14ac:dyDescent="0.3">
      <c r="A104" t="s">
        <v>277</v>
      </c>
      <c r="C104" s="33">
        <v>5</v>
      </c>
      <c r="D104" s="138"/>
      <c r="E104" s="138"/>
    </row>
    <row r="105" spans="1:5" ht="16.5" customHeight="1" thickTop="1" thickBot="1" x14ac:dyDescent="0.3">
      <c r="A105" t="s">
        <v>260</v>
      </c>
      <c r="C105" s="39" t="s">
        <v>291</v>
      </c>
      <c r="D105" s="138"/>
      <c r="E105" s="138"/>
    </row>
    <row r="106" spans="1:5" ht="16.5" customHeight="1" thickTop="1" thickBot="1" x14ac:dyDescent="0.3">
      <c r="D106" s="138"/>
      <c r="E106" s="138"/>
    </row>
    <row r="107" spans="1:5" ht="16.5" customHeight="1" thickTop="1" thickBot="1" x14ac:dyDescent="0.3">
      <c r="A107" s="92" t="s">
        <v>317</v>
      </c>
      <c r="D107" s="138"/>
      <c r="E107" s="138"/>
    </row>
    <row r="108" spans="1:5" ht="16.5" customHeight="1" thickTop="1" thickBot="1" x14ac:dyDescent="0.3">
      <c r="A108" t="s">
        <v>156</v>
      </c>
      <c r="D108" s="138"/>
      <c r="E108" s="138"/>
    </row>
    <row r="109" spans="1:5" ht="16.5" customHeight="1" thickTop="1" thickBot="1" x14ac:dyDescent="0.3">
      <c r="A109" t="s">
        <v>39</v>
      </c>
      <c r="D109" s="138"/>
      <c r="E109" s="138"/>
    </row>
    <row r="110" spans="1:5" ht="16.5" customHeight="1" thickTop="1" thickBot="1" x14ac:dyDescent="0.3">
      <c r="A110" t="s">
        <v>40</v>
      </c>
      <c r="D110" s="138"/>
      <c r="E110" s="138"/>
    </row>
    <row r="111" spans="1:5" ht="16.5" customHeight="1" thickTop="1" thickBot="1" x14ac:dyDescent="0.3">
      <c r="A111" t="s">
        <v>293</v>
      </c>
      <c r="D111" s="138"/>
      <c r="E111" s="138"/>
    </row>
    <row r="112" spans="1:5" ht="16.5" customHeight="1" thickTop="1" thickBot="1" x14ac:dyDescent="0.3">
      <c r="A112" t="s">
        <v>294</v>
      </c>
      <c r="D112" s="138"/>
      <c r="E112" s="138"/>
    </row>
    <row r="113" spans="1:5" ht="16.5" customHeight="1" thickTop="1" thickBot="1" x14ac:dyDescent="0.3">
      <c r="A113" t="s">
        <v>41</v>
      </c>
      <c r="D113" s="138"/>
      <c r="E113" s="138"/>
    </row>
    <row r="114" spans="1:5" ht="16.5" customHeight="1" thickTop="1" thickBot="1" x14ac:dyDescent="0.3">
      <c r="A114" s="92" t="s">
        <v>318</v>
      </c>
      <c r="D114" s="138"/>
      <c r="E114" s="138"/>
    </row>
    <row r="115" spans="1:5" ht="16.5" customHeight="1" thickTop="1" thickBot="1" x14ac:dyDescent="0.3">
      <c r="A115" t="s">
        <v>156</v>
      </c>
      <c r="D115" s="138"/>
      <c r="E115" s="138"/>
    </row>
    <row r="116" spans="1:5" ht="16.5" customHeight="1" thickTop="1" thickBot="1" x14ac:dyDescent="0.3">
      <c r="A116" t="s">
        <v>42</v>
      </c>
      <c r="D116" s="138"/>
      <c r="E116" s="138"/>
    </row>
    <row r="117" spans="1:5" ht="16.5" customHeight="1" thickTop="1" thickBot="1" x14ac:dyDescent="0.3">
      <c r="A117" t="s">
        <v>43</v>
      </c>
      <c r="D117" s="138"/>
      <c r="E117" s="138"/>
    </row>
    <row r="118" spans="1:5" ht="16.5" customHeight="1" thickTop="1" thickBot="1" x14ac:dyDescent="0.3">
      <c r="A118" s="92" t="s">
        <v>319</v>
      </c>
      <c r="D118" s="138"/>
      <c r="E118" s="138"/>
    </row>
    <row r="119" spans="1:5" ht="16.5" customHeight="1" thickTop="1" thickBot="1" x14ac:dyDescent="0.3">
      <c r="A119" t="s">
        <v>278</v>
      </c>
      <c r="C119" s="33">
        <v>0</v>
      </c>
      <c r="D119" s="138"/>
      <c r="E119" s="138"/>
    </row>
    <row r="120" spans="1:5" ht="16.5" customHeight="1" thickTop="1" thickBot="1" x14ac:dyDescent="0.3">
      <c r="A120" t="s">
        <v>279</v>
      </c>
      <c r="C120" s="33">
        <v>5</v>
      </c>
      <c r="D120" s="138"/>
      <c r="E120" s="138"/>
    </row>
    <row r="121" spans="1:5" ht="16.5" customHeight="1" thickTop="1" thickBot="1" x14ac:dyDescent="0.3">
      <c r="A121" t="s">
        <v>260</v>
      </c>
      <c r="C121" s="39" t="s">
        <v>291</v>
      </c>
      <c r="D121" s="138"/>
      <c r="E121" s="138"/>
    </row>
    <row r="122" spans="1:5" ht="16.5" customHeight="1" thickTop="1" thickBot="1" x14ac:dyDescent="0.3">
      <c r="A122" s="92" t="s">
        <v>320</v>
      </c>
      <c r="C122" s="140"/>
      <c r="D122" s="138"/>
      <c r="E122" s="138"/>
    </row>
    <row r="123" spans="1:5" ht="16.5" customHeight="1" thickTop="1" thickBot="1" x14ac:dyDescent="0.3">
      <c r="A123" t="s">
        <v>156</v>
      </c>
      <c r="C123" s="141">
        <v>0</v>
      </c>
      <c r="D123" s="138"/>
      <c r="E123" s="138"/>
    </row>
    <row r="124" spans="1:5" ht="16.5" customHeight="1" thickTop="1" thickBot="1" x14ac:dyDescent="0.3">
      <c r="A124" t="s">
        <v>2</v>
      </c>
      <c r="C124" s="142">
        <v>0</v>
      </c>
      <c r="D124" s="138"/>
      <c r="E124" s="138"/>
    </row>
    <row r="125" spans="1:5" ht="16.5" customHeight="1" thickTop="1" thickBot="1" x14ac:dyDescent="0.3">
      <c r="A125" t="s">
        <v>3</v>
      </c>
      <c r="C125" s="143">
        <f>5/3*1</f>
        <v>1.6666666666666667</v>
      </c>
      <c r="D125" s="138"/>
      <c r="E125" s="138"/>
    </row>
    <row r="126" spans="1:5" ht="16.5" customHeight="1" thickTop="1" thickBot="1" x14ac:dyDescent="0.3">
      <c r="A126" t="s">
        <v>4</v>
      </c>
      <c r="C126" s="144">
        <f>5/3*2</f>
        <v>3.3333333333333335</v>
      </c>
      <c r="D126" s="138"/>
      <c r="E126" s="138"/>
    </row>
    <row r="127" spans="1:5" ht="16.5" customHeight="1" thickTop="1" thickBot="1" x14ac:dyDescent="0.3">
      <c r="A127" t="s">
        <v>1</v>
      </c>
      <c r="C127" s="141">
        <v>5</v>
      </c>
      <c r="D127" s="138"/>
      <c r="E127" s="138"/>
    </row>
    <row r="128" spans="1:5" ht="16.5" customHeight="1" thickTop="1" thickBot="1" x14ac:dyDescent="0.3">
      <c r="A128" t="s">
        <v>260</v>
      </c>
      <c r="C128" s="97" t="s">
        <v>291</v>
      </c>
      <c r="D128" s="138"/>
      <c r="E128" s="138"/>
    </row>
    <row r="129" spans="1:5" ht="16.5" customHeight="1" thickTop="1" thickBot="1" x14ac:dyDescent="0.3">
      <c r="A129" s="92" t="s">
        <v>321</v>
      </c>
      <c r="C129" s="140"/>
      <c r="D129" s="138"/>
      <c r="E129" s="138"/>
    </row>
    <row r="130" spans="1:5" ht="16.5" customHeight="1" thickTop="1" thickBot="1" x14ac:dyDescent="0.3">
      <c r="A130" t="s">
        <v>156</v>
      </c>
      <c r="C130" s="141">
        <v>0</v>
      </c>
      <c r="D130" s="138"/>
      <c r="E130" s="138"/>
    </row>
    <row r="131" spans="1:5" ht="16.5" customHeight="1" thickTop="1" thickBot="1" x14ac:dyDescent="0.3">
      <c r="A131" t="s">
        <v>227</v>
      </c>
      <c r="C131" s="142">
        <v>0</v>
      </c>
      <c r="D131" s="138"/>
      <c r="E131" s="138"/>
    </row>
    <row r="132" spans="1:5" ht="16.5" customHeight="1" thickTop="1" thickBot="1" x14ac:dyDescent="0.3">
      <c r="A132" t="s">
        <v>228</v>
      </c>
      <c r="C132" s="141">
        <v>5</v>
      </c>
      <c r="D132" s="138"/>
      <c r="E132" s="138"/>
    </row>
    <row r="133" spans="1:5" ht="16.5" customHeight="1" thickTop="1" thickBot="1" x14ac:dyDescent="0.3">
      <c r="A133" t="s">
        <v>260</v>
      </c>
      <c r="C133" s="97" t="s">
        <v>291</v>
      </c>
      <c r="D133" s="138"/>
      <c r="E133" s="138"/>
    </row>
    <row r="134" spans="1:5" ht="16.5" customHeight="1" thickTop="1" thickBot="1" x14ac:dyDescent="0.3">
      <c r="A134" s="92" t="s">
        <v>322</v>
      </c>
      <c r="C134" s="140"/>
      <c r="D134" s="138"/>
      <c r="E134" s="138"/>
    </row>
    <row r="135" spans="1:5" ht="16.5" customHeight="1" thickTop="1" thickBot="1" x14ac:dyDescent="0.3">
      <c r="A135" t="s">
        <v>156</v>
      </c>
      <c r="C135" s="138"/>
      <c r="D135" s="138"/>
      <c r="E135" s="138"/>
    </row>
    <row r="136" spans="1:5" ht="16.5" customHeight="1" thickTop="1" thickBot="1" x14ac:dyDescent="0.3">
      <c r="A136" t="s">
        <v>55</v>
      </c>
      <c r="C136" s="138"/>
      <c r="D136" s="138"/>
      <c r="E136" s="138"/>
    </row>
    <row r="137" spans="1:5" ht="16.5" customHeight="1" thickTop="1" thickBot="1" x14ac:dyDescent="0.3">
      <c r="A137" t="s">
        <v>56</v>
      </c>
      <c r="C137" s="138"/>
      <c r="D137" s="138"/>
      <c r="E137" s="138"/>
    </row>
    <row r="138" spans="1:5" ht="16.5" customHeight="1" thickTop="1" thickBot="1" x14ac:dyDescent="0.3">
      <c r="A138" t="s">
        <v>57</v>
      </c>
      <c r="C138" s="138"/>
      <c r="D138" s="138"/>
      <c r="E138" s="138"/>
    </row>
    <row r="139" spans="1:5" ht="16.5" customHeight="1" thickTop="1" thickBot="1" x14ac:dyDescent="0.3">
      <c r="A139" s="92" t="s">
        <v>323</v>
      </c>
      <c r="C139" s="140"/>
      <c r="D139" s="138"/>
      <c r="E139" s="138"/>
    </row>
    <row r="140" spans="1:5" ht="16.5" customHeight="1" thickTop="1" thickBot="1" x14ac:dyDescent="0.3">
      <c r="A140" t="s">
        <v>156</v>
      </c>
      <c r="C140" s="141">
        <v>0</v>
      </c>
      <c r="D140" s="138"/>
      <c r="E140" s="138"/>
    </row>
    <row r="141" spans="1:5" ht="16.5" customHeight="1" thickTop="1" thickBot="1" x14ac:dyDescent="0.3">
      <c r="A141" t="str">
        <f>IF(INPUT!$E$57=$A$109,"Minder dan 15 medewerkers",IF(INPUT!$E$57=$A$113,"Minder dan 3 medewerkers","Minder dan 4 medewerkers"))</f>
        <v>Minder dan 4 medewerkers</v>
      </c>
      <c r="C141" s="142">
        <v>5</v>
      </c>
      <c r="D141" s="138"/>
      <c r="E141" s="138"/>
    </row>
    <row r="142" spans="1:5" ht="16.5" customHeight="1" thickTop="1" thickBot="1" x14ac:dyDescent="0.3">
      <c r="A142" t="str">
        <f>IF(INPUT!$E$57=$A$109,"Meer dan 15 medewerkers",IF(INPUT!$E$57=$A$113,"Meer dan 3 medewerkers","Meer dan 4 medewerkers"))</f>
        <v>Meer dan 4 medewerkers</v>
      </c>
      <c r="C142" s="141">
        <v>0</v>
      </c>
      <c r="D142" s="138"/>
      <c r="E142" s="138"/>
    </row>
    <row r="143" spans="1:5" ht="16.5" customHeight="1" thickTop="1" thickBot="1" x14ac:dyDescent="0.3">
      <c r="A143" t="s">
        <v>260</v>
      </c>
      <c r="C143" s="97" t="s">
        <v>291</v>
      </c>
      <c r="D143" s="138"/>
      <c r="E143" s="138"/>
    </row>
    <row r="144" spans="1:5" ht="16.5" customHeight="1" thickTop="1" thickBot="1" x14ac:dyDescent="0.3">
      <c r="A144" s="92" t="s">
        <v>324</v>
      </c>
      <c r="C144" s="140"/>
      <c r="D144" s="138"/>
      <c r="E144" s="138"/>
    </row>
    <row r="145" spans="1:5" ht="16.5" customHeight="1" thickTop="1" thickBot="1" x14ac:dyDescent="0.3">
      <c r="A145" t="s">
        <v>156</v>
      </c>
      <c r="C145" s="141">
        <v>0</v>
      </c>
      <c r="D145" s="138"/>
      <c r="E145" s="138"/>
    </row>
    <row r="146" spans="1:5" ht="16.5" customHeight="1" thickTop="1" thickBot="1" x14ac:dyDescent="0.3">
      <c r="A146" t="s">
        <v>9</v>
      </c>
      <c r="C146" s="142">
        <v>0</v>
      </c>
      <c r="D146" s="138"/>
      <c r="E146" s="138"/>
    </row>
    <row r="147" spans="1:5" ht="16.5" customHeight="1" thickTop="1" thickBot="1" x14ac:dyDescent="0.3">
      <c r="A147" t="s">
        <v>8</v>
      </c>
      <c r="C147" s="143">
        <f>C150/4</f>
        <v>1.25</v>
      </c>
      <c r="D147" s="138"/>
      <c r="E147" s="138"/>
    </row>
    <row r="148" spans="1:5" ht="16.5" customHeight="1" thickTop="1" thickBot="1" x14ac:dyDescent="0.3">
      <c r="A148" t="s">
        <v>7</v>
      </c>
      <c r="C148" s="142">
        <f>C150/4*2</f>
        <v>2.5</v>
      </c>
      <c r="D148" s="138"/>
      <c r="E148" s="138"/>
    </row>
    <row r="149" spans="1:5" ht="16.5" customHeight="1" thickTop="1" thickBot="1" x14ac:dyDescent="0.3">
      <c r="A149" t="s">
        <v>5</v>
      </c>
      <c r="C149" s="143">
        <f>5/4*3</f>
        <v>3.75</v>
      </c>
      <c r="D149" s="138"/>
      <c r="E149" s="138"/>
    </row>
    <row r="150" spans="1:5" ht="16.5" customHeight="1" thickTop="1" thickBot="1" x14ac:dyDescent="0.3">
      <c r="A150" t="s">
        <v>6</v>
      </c>
      <c r="C150" s="145">
        <v>5</v>
      </c>
      <c r="D150" s="138"/>
      <c r="E150" s="138"/>
    </row>
    <row r="151" spans="1:5" ht="16.5" customHeight="1" thickTop="1" thickBot="1" x14ac:dyDescent="0.3">
      <c r="A151" t="s">
        <v>260</v>
      </c>
      <c r="C151" s="97" t="s">
        <v>291</v>
      </c>
      <c r="D151" s="138"/>
      <c r="E151" s="138"/>
    </row>
    <row r="152" spans="1:5" ht="16.5" customHeight="1" thickTop="1" thickBot="1" x14ac:dyDescent="0.3">
      <c r="A152" s="92" t="s">
        <v>325</v>
      </c>
      <c r="C152" s="140"/>
      <c r="D152" s="138"/>
      <c r="E152" s="138"/>
    </row>
    <row r="153" spans="1:5" ht="16.5" customHeight="1" thickTop="1" thickBot="1" x14ac:dyDescent="0.3">
      <c r="A153" t="s">
        <v>156</v>
      </c>
      <c r="C153" s="142">
        <v>0</v>
      </c>
      <c r="D153" s="138"/>
      <c r="E153" s="138"/>
    </row>
    <row r="154" spans="1:5" ht="16.5" customHeight="1" thickTop="1" thickBot="1" x14ac:dyDescent="0.3">
      <c r="A154" t="s">
        <v>104</v>
      </c>
      <c r="C154" s="143">
        <f>5/3*1</f>
        <v>1.6666666666666667</v>
      </c>
      <c r="D154" s="138"/>
      <c r="E154" s="138"/>
    </row>
    <row r="155" spans="1:5" ht="16.5" customHeight="1" thickTop="1" thickBot="1" x14ac:dyDescent="0.3">
      <c r="A155" t="s">
        <v>105</v>
      </c>
      <c r="C155" s="144">
        <f>5/3*2</f>
        <v>3.3333333333333335</v>
      </c>
      <c r="D155" s="138"/>
      <c r="E155" s="138"/>
    </row>
    <row r="156" spans="1:5" ht="16.5" customHeight="1" thickTop="1" thickBot="1" x14ac:dyDescent="0.3">
      <c r="A156" t="s">
        <v>106</v>
      </c>
      <c r="C156" s="141">
        <v>5</v>
      </c>
      <c r="D156" s="138"/>
      <c r="E156" s="138"/>
    </row>
    <row r="157" spans="1:5" ht="16.5" customHeight="1" thickTop="1" thickBot="1" x14ac:dyDescent="0.3">
      <c r="A157" t="s">
        <v>260</v>
      </c>
      <c r="C157" s="97" t="s">
        <v>291</v>
      </c>
      <c r="D157" s="138"/>
      <c r="E157" s="138"/>
    </row>
    <row r="158" spans="1:5" ht="16.5" customHeight="1" thickTop="1" thickBot="1" x14ac:dyDescent="0.3">
      <c r="A158" s="92" t="s">
        <v>326</v>
      </c>
      <c r="D158" s="138"/>
      <c r="E158" s="138"/>
    </row>
    <row r="159" spans="1:5" ht="16.5" customHeight="1" thickTop="1" thickBot="1" x14ac:dyDescent="0.3">
      <c r="A159" t="s">
        <v>156</v>
      </c>
      <c r="C159" s="33">
        <v>0</v>
      </c>
      <c r="D159" s="138"/>
      <c r="E159" s="138"/>
    </row>
    <row r="160" spans="1:5" ht="16.5" customHeight="1" thickTop="1" thickBot="1" x14ac:dyDescent="0.3">
      <c r="A160" t="s">
        <v>296</v>
      </c>
      <c r="C160" s="33">
        <v>1</v>
      </c>
      <c r="D160" s="138"/>
      <c r="E160" s="138"/>
    </row>
    <row r="161" spans="1:5" ht="16.5" customHeight="1" thickTop="1" thickBot="1" x14ac:dyDescent="0.3">
      <c r="A161" t="s">
        <v>297</v>
      </c>
      <c r="C161" s="33">
        <v>2</v>
      </c>
      <c r="D161" s="138"/>
      <c r="E161" s="138"/>
    </row>
    <row r="162" spans="1:5" ht="16.5" customHeight="1" thickTop="1" thickBot="1" x14ac:dyDescent="0.3">
      <c r="A162" t="s">
        <v>298</v>
      </c>
      <c r="C162" s="33">
        <v>5</v>
      </c>
      <c r="D162" s="138"/>
      <c r="E162" s="138"/>
    </row>
    <row r="163" spans="1:5" ht="16.5" customHeight="1" thickTop="1" thickBot="1" x14ac:dyDescent="0.3">
      <c r="A163" t="s">
        <v>260</v>
      </c>
      <c r="C163" s="39" t="s">
        <v>291</v>
      </c>
      <c r="D163" s="138"/>
      <c r="E163" s="138"/>
    </row>
    <row r="164" spans="1:5" ht="16.5" customHeight="1" thickTop="1" thickBot="1" x14ac:dyDescent="0.3">
      <c r="A164" s="92" t="s">
        <v>327</v>
      </c>
      <c r="D164" s="138"/>
      <c r="E164" s="138"/>
    </row>
    <row r="165" spans="1:5" ht="16.5" customHeight="1" thickTop="1" thickBot="1" x14ac:dyDescent="0.3">
      <c r="A165" t="s">
        <v>156</v>
      </c>
      <c r="C165" s="33">
        <v>0</v>
      </c>
      <c r="D165" s="138"/>
      <c r="E165" s="138"/>
    </row>
    <row r="166" spans="1:5" ht="16.5" customHeight="1" thickTop="1" thickBot="1" x14ac:dyDescent="0.3">
      <c r="A166" t="s">
        <v>50</v>
      </c>
      <c r="C166" s="33">
        <v>0</v>
      </c>
      <c r="D166" s="138"/>
      <c r="E166" s="138"/>
    </row>
    <row r="167" spans="1:5" ht="16.5" customHeight="1" thickTop="1" thickBot="1" x14ac:dyDescent="0.3">
      <c r="A167" t="s">
        <v>51</v>
      </c>
      <c r="C167" s="95">
        <f>5/3</f>
        <v>1.6666666666666667</v>
      </c>
      <c r="D167" s="138"/>
      <c r="E167" s="138"/>
    </row>
    <row r="168" spans="1:5" ht="16.5" customHeight="1" thickTop="1" thickBot="1" x14ac:dyDescent="0.3">
      <c r="A168" t="s">
        <v>52</v>
      </c>
      <c r="C168" s="95">
        <f>5/3*2</f>
        <v>3.3333333333333335</v>
      </c>
      <c r="D168" s="138"/>
      <c r="E168" s="138"/>
    </row>
    <row r="169" spans="1:5" ht="16.5" customHeight="1" thickTop="1" thickBot="1" x14ac:dyDescent="0.3">
      <c r="A169" t="s">
        <v>53</v>
      </c>
      <c r="C169" s="39">
        <v>5</v>
      </c>
      <c r="D169" s="138"/>
      <c r="E169" s="138"/>
    </row>
    <row r="170" spans="1:5" ht="16.5" customHeight="1" thickTop="1" thickBot="1" x14ac:dyDescent="0.3">
      <c r="A170" t="s">
        <v>260</v>
      </c>
      <c r="C170" s="39" t="s">
        <v>291</v>
      </c>
      <c r="D170" s="138"/>
      <c r="E170" s="138"/>
    </row>
    <row r="171" spans="1:5" ht="16.5" customHeight="1" thickTop="1" thickBot="1" x14ac:dyDescent="0.3">
      <c r="D171" s="138"/>
      <c r="E171" s="138"/>
    </row>
    <row r="172" spans="1:5" ht="16.5" customHeight="1" thickTop="1" thickBot="1" x14ac:dyDescent="0.3">
      <c r="A172" s="93" t="s">
        <v>328</v>
      </c>
      <c r="D172" s="138"/>
      <c r="E172" s="138"/>
    </row>
    <row r="173" spans="1:5" ht="16.5" customHeight="1" thickTop="1" thickBot="1" x14ac:dyDescent="0.3">
      <c r="A173" t="s">
        <v>156</v>
      </c>
      <c r="C173" s="33">
        <v>0</v>
      </c>
      <c r="D173" s="138"/>
      <c r="E173" s="138"/>
    </row>
    <row r="174" spans="1:5" ht="16.5" customHeight="1" thickTop="1" thickBot="1" x14ac:dyDescent="0.3">
      <c r="A174" t="s">
        <v>107</v>
      </c>
      <c r="C174" s="33">
        <v>0</v>
      </c>
      <c r="D174" s="138"/>
      <c r="E174" s="138"/>
    </row>
    <row r="175" spans="1:5" ht="16.5" customHeight="1" thickTop="1" thickBot="1" x14ac:dyDescent="0.3">
      <c r="A175" t="s">
        <v>109</v>
      </c>
      <c r="C175" s="95">
        <f>5/3</f>
        <v>1.6666666666666667</v>
      </c>
      <c r="D175" s="138"/>
      <c r="E175" s="138"/>
    </row>
    <row r="176" spans="1:5" ht="16.5" customHeight="1" thickTop="1" thickBot="1" x14ac:dyDescent="0.3">
      <c r="A176" t="s">
        <v>108</v>
      </c>
      <c r="C176" s="95">
        <f>5/3*2</f>
        <v>3.3333333333333335</v>
      </c>
      <c r="D176" s="138"/>
      <c r="E176" s="138"/>
    </row>
    <row r="177" spans="1:5" ht="16.5" customHeight="1" thickTop="1" thickBot="1" x14ac:dyDescent="0.3">
      <c r="A177" t="s">
        <v>110</v>
      </c>
      <c r="C177" s="39">
        <v>5</v>
      </c>
      <c r="D177" s="138"/>
      <c r="E177" s="138"/>
    </row>
    <row r="178" spans="1:5" ht="16.5" customHeight="1" thickTop="1" thickBot="1" x14ac:dyDescent="0.3">
      <c r="A178" t="s">
        <v>260</v>
      </c>
      <c r="C178" s="39" t="s">
        <v>291</v>
      </c>
      <c r="D178" s="138"/>
      <c r="E178" s="138"/>
    </row>
    <row r="179" spans="1:5" ht="16.5" customHeight="1" thickTop="1" thickBot="1" x14ac:dyDescent="0.3">
      <c r="A179" s="93" t="s">
        <v>329</v>
      </c>
      <c r="D179" s="138"/>
      <c r="E179" s="138"/>
    </row>
    <row r="180" spans="1:5" ht="16.5" customHeight="1" thickTop="1" thickBot="1" x14ac:dyDescent="0.3">
      <c r="A180" t="s">
        <v>156</v>
      </c>
      <c r="C180" s="33">
        <v>0</v>
      </c>
      <c r="D180" s="138"/>
      <c r="E180" s="138"/>
    </row>
    <row r="181" spans="1:5" ht="16.5" customHeight="1" thickTop="1" thickBot="1" x14ac:dyDescent="0.3">
      <c r="A181" t="s">
        <v>282</v>
      </c>
      <c r="C181" s="33">
        <v>0</v>
      </c>
      <c r="D181" s="138"/>
      <c r="E181" s="138"/>
    </row>
    <row r="182" spans="1:5" ht="16.5" customHeight="1" thickTop="1" thickBot="1" x14ac:dyDescent="0.3">
      <c r="A182" t="s">
        <v>281</v>
      </c>
      <c r="C182" s="33">
        <v>5</v>
      </c>
      <c r="D182" s="138"/>
      <c r="E182" s="138"/>
    </row>
    <row r="183" spans="1:5" ht="16.5" customHeight="1" thickTop="1" thickBot="1" x14ac:dyDescent="0.3">
      <c r="A183" t="s">
        <v>260</v>
      </c>
      <c r="C183" s="39" t="s">
        <v>291</v>
      </c>
      <c r="D183" s="138"/>
      <c r="E183" s="138"/>
    </row>
    <row r="184" spans="1:5" ht="16.5" customHeight="1" thickTop="1" thickBot="1" x14ac:dyDescent="0.3">
      <c r="A184" s="93" t="s">
        <v>330</v>
      </c>
      <c r="D184" s="138"/>
      <c r="E184" s="138"/>
    </row>
    <row r="185" spans="1:5" ht="16.5" customHeight="1" thickTop="1" thickBot="1" x14ac:dyDescent="0.3">
      <c r="A185" t="s">
        <v>156</v>
      </c>
      <c r="C185" s="33">
        <v>0</v>
      </c>
      <c r="D185" s="138"/>
      <c r="E185" s="138"/>
    </row>
    <row r="186" spans="1:5" ht="16.5" customHeight="1" thickTop="1" thickBot="1" x14ac:dyDescent="0.3">
      <c r="A186" t="s">
        <v>47</v>
      </c>
      <c r="C186" s="33">
        <v>0</v>
      </c>
      <c r="D186" s="138"/>
      <c r="E186" s="138"/>
    </row>
    <row r="187" spans="1:5" ht="16.5" customHeight="1" thickTop="1" thickBot="1" x14ac:dyDescent="0.3">
      <c r="A187" t="s">
        <v>48</v>
      </c>
      <c r="C187" s="33">
        <v>2.5</v>
      </c>
      <c r="D187" s="138"/>
      <c r="E187" s="138"/>
    </row>
    <row r="188" spans="1:5" ht="16.5" customHeight="1" thickTop="1" thickBot="1" x14ac:dyDescent="0.3">
      <c r="A188" t="s">
        <v>49</v>
      </c>
      <c r="C188" s="33">
        <v>5</v>
      </c>
      <c r="D188" s="138"/>
      <c r="E188" s="138"/>
    </row>
    <row r="189" spans="1:5" ht="16.5" customHeight="1" thickTop="1" thickBot="1" x14ac:dyDescent="0.3">
      <c r="A189" t="s">
        <v>260</v>
      </c>
      <c r="C189" s="39" t="s">
        <v>291</v>
      </c>
      <c r="D189" s="138"/>
      <c r="E189" s="138"/>
    </row>
    <row r="190" spans="1:5" ht="16.5" customHeight="1" thickTop="1" thickBot="1" x14ac:dyDescent="0.3">
      <c r="A190" s="93" t="s">
        <v>331</v>
      </c>
      <c r="D190" s="138"/>
      <c r="E190" s="138"/>
    </row>
    <row r="191" spans="1:5" ht="16.5" customHeight="1" thickTop="1" thickBot="1" x14ac:dyDescent="0.3">
      <c r="A191" t="s">
        <v>156</v>
      </c>
      <c r="C191" s="33">
        <v>0</v>
      </c>
      <c r="D191" s="138"/>
      <c r="E191" s="138"/>
    </row>
    <row r="192" spans="1:5" ht="16.5" customHeight="1" thickTop="1" thickBot="1" x14ac:dyDescent="0.3">
      <c r="A192" t="s">
        <v>111</v>
      </c>
      <c r="C192" s="33">
        <v>0</v>
      </c>
      <c r="D192" s="138"/>
      <c r="E192" s="138"/>
    </row>
    <row r="193" spans="1:5" ht="16.5" customHeight="1" thickTop="1" thickBot="1" x14ac:dyDescent="0.3">
      <c r="A193" t="s">
        <v>112</v>
      </c>
      <c r="C193" s="33">
        <v>2.5</v>
      </c>
      <c r="D193" s="138"/>
      <c r="E193" s="138"/>
    </row>
    <row r="194" spans="1:5" ht="16.5" customHeight="1" thickTop="1" thickBot="1" x14ac:dyDescent="0.3">
      <c r="A194" t="s">
        <v>113</v>
      </c>
      <c r="C194" s="33">
        <v>5</v>
      </c>
      <c r="D194" s="138"/>
      <c r="E194" s="138"/>
    </row>
    <row r="195" spans="1:5" ht="16.5" customHeight="1" thickTop="1" thickBot="1" x14ac:dyDescent="0.3">
      <c r="A195" t="s">
        <v>260</v>
      </c>
      <c r="C195" s="39" t="s">
        <v>291</v>
      </c>
      <c r="D195" s="138"/>
      <c r="E195" s="138"/>
    </row>
    <row r="196" spans="1:5" ht="16.5" customHeight="1" thickTop="1" thickBot="1" x14ac:dyDescent="0.3">
      <c r="A196" s="93" t="s">
        <v>332</v>
      </c>
      <c r="D196" s="138"/>
      <c r="E196" s="138"/>
    </row>
    <row r="197" spans="1:5" ht="16.5" customHeight="1" thickTop="1" thickBot="1" x14ac:dyDescent="0.3">
      <c r="A197" t="s">
        <v>156</v>
      </c>
      <c r="C197" s="33">
        <v>0</v>
      </c>
      <c r="D197" s="138"/>
      <c r="E197" s="138"/>
    </row>
    <row r="198" spans="1:5" ht="16.5" customHeight="1" thickTop="1" thickBot="1" x14ac:dyDescent="0.3">
      <c r="A198" t="s">
        <v>117</v>
      </c>
      <c r="C198" s="33">
        <v>0</v>
      </c>
      <c r="D198" s="138"/>
      <c r="E198" s="138"/>
    </row>
    <row r="199" spans="1:5" ht="16.5" customHeight="1" thickTop="1" thickBot="1" x14ac:dyDescent="0.3">
      <c r="A199" t="s">
        <v>118</v>
      </c>
      <c r="C199" s="33">
        <v>2.5</v>
      </c>
      <c r="D199" s="138"/>
      <c r="E199" s="138"/>
    </row>
    <row r="200" spans="1:5" ht="16.5" customHeight="1" thickTop="1" thickBot="1" x14ac:dyDescent="0.3">
      <c r="A200" t="s">
        <v>119</v>
      </c>
      <c r="C200" s="33">
        <v>5</v>
      </c>
      <c r="D200" s="138"/>
      <c r="E200" s="138"/>
    </row>
    <row r="201" spans="1:5" ht="16.5" customHeight="1" thickTop="1" thickBot="1" x14ac:dyDescent="0.3">
      <c r="A201" t="s">
        <v>260</v>
      </c>
      <c r="C201" s="39" t="s">
        <v>291</v>
      </c>
      <c r="D201" s="138"/>
      <c r="E201" s="138"/>
    </row>
    <row r="202" spans="1:5" ht="16.5" customHeight="1" thickTop="1" thickBot="1" x14ac:dyDescent="0.3">
      <c r="A202" s="93" t="s">
        <v>333</v>
      </c>
      <c r="D202" s="138"/>
      <c r="E202" s="138"/>
    </row>
    <row r="203" spans="1:5" ht="16.5" customHeight="1" thickTop="1" thickBot="1" x14ac:dyDescent="0.3">
      <c r="A203" t="s">
        <v>156</v>
      </c>
      <c r="C203" s="33">
        <v>0</v>
      </c>
      <c r="D203" s="138"/>
      <c r="E203" s="138"/>
    </row>
    <row r="204" spans="1:5" ht="16.5" customHeight="1" thickTop="1" thickBot="1" x14ac:dyDescent="0.3">
      <c r="A204" t="s">
        <v>114</v>
      </c>
      <c r="C204" s="33">
        <v>0</v>
      </c>
      <c r="D204" s="138"/>
      <c r="E204" s="138"/>
    </row>
    <row r="205" spans="1:5" ht="16.5" customHeight="1" thickTop="1" thickBot="1" x14ac:dyDescent="0.3">
      <c r="A205" t="s">
        <v>115</v>
      </c>
      <c r="C205" s="33">
        <v>2.5</v>
      </c>
      <c r="D205" s="138"/>
      <c r="E205" s="138"/>
    </row>
    <row r="206" spans="1:5" ht="16.5" customHeight="1" thickTop="1" thickBot="1" x14ac:dyDescent="0.3">
      <c r="A206" t="s">
        <v>116</v>
      </c>
      <c r="C206" s="33">
        <v>5</v>
      </c>
      <c r="D206" s="138"/>
      <c r="E206" s="138"/>
    </row>
    <row r="207" spans="1:5" ht="16.5" customHeight="1" thickTop="1" thickBot="1" x14ac:dyDescent="0.3">
      <c r="A207" t="s">
        <v>260</v>
      </c>
      <c r="C207" s="39" t="s">
        <v>291</v>
      </c>
      <c r="D207" s="138"/>
      <c r="E207" s="138"/>
    </row>
    <row r="208" spans="1:5" ht="16.5" customHeight="1" thickTop="1" thickBot="1" x14ac:dyDescent="0.3">
      <c r="A208" s="93" t="s">
        <v>334</v>
      </c>
      <c r="D208" s="138"/>
      <c r="E208" s="138"/>
    </row>
    <row r="209" spans="1:5" ht="16.5" customHeight="1" thickTop="1" thickBot="1" x14ac:dyDescent="0.3">
      <c r="A209" t="s">
        <v>156</v>
      </c>
      <c r="C209" s="33">
        <v>0</v>
      </c>
      <c r="D209" s="138"/>
      <c r="E209" s="138"/>
    </row>
    <row r="210" spans="1:5" ht="16.5" customHeight="1" thickTop="1" thickBot="1" x14ac:dyDescent="0.3">
      <c r="A210" t="s">
        <v>120</v>
      </c>
      <c r="C210" s="33">
        <v>0</v>
      </c>
      <c r="D210" s="138"/>
      <c r="E210" s="138"/>
    </row>
    <row r="211" spans="1:5" ht="16.5" customHeight="1" thickTop="1" thickBot="1" x14ac:dyDescent="0.3">
      <c r="A211" t="s">
        <v>121</v>
      </c>
      <c r="C211" s="33">
        <v>2.5</v>
      </c>
      <c r="D211" s="138"/>
      <c r="E211" s="138"/>
    </row>
    <row r="212" spans="1:5" ht="16.5" customHeight="1" thickTop="1" thickBot="1" x14ac:dyDescent="0.3">
      <c r="A212" t="s">
        <v>122</v>
      </c>
      <c r="C212" s="33">
        <v>5</v>
      </c>
      <c r="D212" s="138"/>
      <c r="E212" s="138"/>
    </row>
    <row r="213" spans="1:5" ht="16.5" customHeight="1" thickTop="1" thickBot="1" x14ac:dyDescent="0.3">
      <c r="A213" t="s">
        <v>260</v>
      </c>
      <c r="C213" s="39" t="s">
        <v>291</v>
      </c>
      <c r="D213" s="138"/>
      <c r="E213" s="138"/>
    </row>
    <row r="214" spans="1:5" ht="16.5" customHeight="1" thickTop="1" thickBot="1" x14ac:dyDescent="0.3">
      <c r="A214" s="93" t="s">
        <v>335</v>
      </c>
      <c r="D214" s="138"/>
      <c r="E214" s="138"/>
    </row>
    <row r="215" spans="1:5" ht="16.5" customHeight="1" thickTop="1" thickBot="1" x14ac:dyDescent="0.3">
      <c r="A215" t="s">
        <v>156</v>
      </c>
      <c r="C215" s="33">
        <v>0</v>
      </c>
      <c r="D215" s="138"/>
      <c r="E215" s="138"/>
    </row>
    <row r="216" spans="1:5" ht="16.5" customHeight="1" thickTop="1" thickBot="1" x14ac:dyDescent="0.3">
      <c r="A216" t="s">
        <v>123</v>
      </c>
      <c r="C216" s="33">
        <v>0</v>
      </c>
      <c r="D216" s="138"/>
      <c r="E216" s="138"/>
    </row>
    <row r="217" spans="1:5" ht="16.5" customHeight="1" thickTop="1" thickBot="1" x14ac:dyDescent="0.3">
      <c r="A217" t="s">
        <v>124</v>
      </c>
      <c r="C217" s="33">
        <v>2.5</v>
      </c>
      <c r="D217" s="138"/>
      <c r="E217" s="138"/>
    </row>
    <row r="218" spans="1:5" ht="16.5" customHeight="1" thickTop="1" thickBot="1" x14ac:dyDescent="0.3">
      <c r="A218" t="s">
        <v>125</v>
      </c>
      <c r="C218" s="33">
        <v>5</v>
      </c>
      <c r="D218" s="138"/>
      <c r="E218" s="138"/>
    </row>
    <row r="219" spans="1:5" ht="16.5" customHeight="1" thickTop="1" thickBot="1" x14ac:dyDescent="0.3">
      <c r="A219" t="s">
        <v>260</v>
      </c>
      <c r="C219" s="39" t="s">
        <v>291</v>
      </c>
      <c r="D219" s="138"/>
      <c r="E219" s="138"/>
    </row>
    <row r="220" spans="1:5" ht="16.5" customHeight="1" thickTop="1" thickBot="1" x14ac:dyDescent="0.3">
      <c r="A220" s="93" t="s">
        <v>336</v>
      </c>
      <c r="D220" s="138"/>
      <c r="E220" s="138"/>
    </row>
    <row r="221" spans="1:5" ht="16.5" customHeight="1" thickTop="1" thickBot="1" x14ac:dyDescent="0.3">
      <c r="A221" t="s">
        <v>283</v>
      </c>
      <c r="C221" s="33">
        <v>0</v>
      </c>
      <c r="D221" s="138"/>
      <c r="E221" s="138"/>
    </row>
    <row r="222" spans="1:5" ht="16.5" customHeight="1" thickTop="1" thickBot="1" x14ac:dyDescent="0.3">
      <c r="A222" t="s">
        <v>295</v>
      </c>
      <c r="C222" s="33">
        <v>5</v>
      </c>
      <c r="D222" s="138"/>
      <c r="E222" s="138"/>
    </row>
    <row r="223" spans="1:5" ht="16.5" customHeight="1" thickTop="1" thickBot="1" x14ac:dyDescent="0.3">
      <c r="A223" t="s">
        <v>260</v>
      </c>
      <c r="C223" s="39" t="s">
        <v>291</v>
      </c>
      <c r="D223" s="138"/>
      <c r="E223" s="138"/>
    </row>
    <row r="224" spans="1:5" ht="16.5" customHeight="1" thickTop="1" thickBot="1" x14ac:dyDescent="0.3">
      <c r="D224" s="138"/>
      <c r="E224" s="138"/>
    </row>
    <row r="225" spans="1:5" ht="16.5" customHeight="1" thickTop="1" thickBot="1" x14ac:dyDescent="0.3">
      <c r="A225" s="94" t="s">
        <v>337</v>
      </c>
      <c r="D225" s="138"/>
      <c r="E225" s="138"/>
    </row>
    <row r="226" spans="1:5" ht="16.5" customHeight="1" thickTop="1" thickBot="1" x14ac:dyDescent="0.3">
      <c r="A226" t="s">
        <v>156</v>
      </c>
      <c r="C226" s="33">
        <v>0</v>
      </c>
      <c r="D226" s="138"/>
      <c r="E226" s="138"/>
    </row>
    <row r="227" spans="1:5" ht="16.5" customHeight="1" thickTop="1" thickBot="1" x14ac:dyDescent="0.3">
      <c r="A227" t="s">
        <v>144</v>
      </c>
      <c r="C227" s="142">
        <v>0</v>
      </c>
      <c r="D227" s="138"/>
      <c r="E227" s="138"/>
    </row>
    <row r="228" spans="1:5" ht="16.5" customHeight="1" thickTop="1" thickBot="1" x14ac:dyDescent="0.3">
      <c r="A228" t="s">
        <v>145</v>
      </c>
      <c r="C228" s="143">
        <f>C231/4</f>
        <v>1.25</v>
      </c>
      <c r="D228" s="138"/>
      <c r="E228" s="138"/>
    </row>
    <row r="229" spans="1:5" ht="16.5" customHeight="1" thickTop="1" thickBot="1" x14ac:dyDescent="0.3">
      <c r="A229" t="s">
        <v>146</v>
      </c>
      <c r="C229" s="142">
        <f>C231/4*2</f>
        <v>2.5</v>
      </c>
      <c r="D229" s="138"/>
      <c r="E229" s="138"/>
    </row>
    <row r="230" spans="1:5" ht="16.5" customHeight="1" thickTop="1" thickBot="1" x14ac:dyDescent="0.3">
      <c r="A230" t="s">
        <v>141</v>
      </c>
      <c r="C230" s="143">
        <f>5/4*3</f>
        <v>3.75</v>
      </c>
      <c r="D230" s="138"/>
      <c r="E230" s="138"/>
    </row>
    <row r="231" spans="1:5" ht="16.5" customHeight="1" thickTop="1" thickBot="1" x14ac:dyDescent="0.3">
      <c r="A231" t="s">
        <v>147</v>
      </c>
      <c r="C231" s="145">
        <v>5</v>
      </c>
      <c r="D231" s="138"/>
      <c r="E231" s="138"/>
    </row>
    <row r="232" spans="1:5" ht="16.5" customHeight="1" thickTop="1" thickBot="1" x14ac:dyDescent="0.3">
      <c r="A232" s="94" t="s">
        <v>338</v>
      </c>
      <c r="D232" s="138"/>
      <c r="E232" s="138"/>
    </row>
    <row r="233" spans="1:5" ht="16.5" customHeight="1" thickTop="1" thickBot="1" x14ac:dyDescent="0.3">
      <c r="A233" t="s">
        <v>156</v>
      </c>
      <c r="C233" s="33">
        <v>0</v>
      </c>
      <c r="D233" s="138"/>
      <c r="E233" s="138"/>
    </row>
    <row r="234" spans="1:5" ht="16.5" customHeight="1" thickTop="1" thickBot="1" x14ac:dyDescent="0.3">
      <c r="A234" t="s">
        <v>148</v>
      </c>
      <c r="C234" s="33">
        <v>0</v>
      </c>
      <c r="D234" s="138"/>
      <c r="E234" s="138"/>
    </row>
    <row r="235" spans="1:5" ht="16.5" customHeight="1" thickTop="1" thickBot="1" x14ac:dyDescent="0.3">
      <c r="A235" t="s">
        <v>52</v>
      </c>
      <c r="C235" s="33">
        <v>2.5</v>
      </c>
      <c r="D235" s="138"/>
      <c r="E235" s="138"/>
    </row>
    <row r="236" spans="1:5" ht="16.5" customHeight="1" thickTop="1" thickBot="1" x14ac:dyDescent="0.3">
      <c r="A236" t="s">
        <v>149</v>
      </c>
      <c r="C236" s="33">
        <v>5</v>
      </c>
      <c r="D236" s="138"/>
      <c r="E236" s="138"/>
    </row>
    <row r="237" spans="1:5" ht="16.5" customHeight="1" thickTop="1" thickBot="1" x14ac:dyDescent="0.3">
      <c r="A237" t="s">
        <v>260</v>
      </c>
      <c r="C237" s="39" t="s">
        <v>291</v>
      </c>
      <c r="D237" s="138"/>
      <c r="E237" s="138"/>
    </row>
    <row r="238" spans="1:5" ht="16.5" customHeight="1" thickTop="1" thickBot="1" x14ac:dyDescent="0.3">
      <c r="A238" s="94" t="s">
        <v>339</v>
      </c>
      <c r="D238" s="138"/>
      <c r="E238" s="138"/>
    </row>
    <row r="239" spans="1:5" ht="16.5" customHeight="1" thickTop="1" thickBot="1" x14ac:dyDescent="0.3">
      <c r="A239" t="s">
        <v>156</v>
      </c>
      <c r="C239" s="33">
        <v>0</v>
      </c>
      <c r="D239" s="138"/>
      <c r="E239" s="138"/>
    </row>
    <row r="240" spans="1:5" ht="16.5" customHeight="1" thickTop="1" thickBot="1" x14ac:dyDescent="0.3">
      <c r="A240" t="s">
        <v>126</v>
      </c>
      <c r="C240" s="33">
        <v>0</v>
      </c>
      <c r="D240" s="138"/>
      <c r="E240" s="138"/>
    </row>
    <row r="241" spans="1:5" ht="16.5" customHeight="1" thickTop="1" thickBot="1" x14ac:dyDescent="0.3">
      <c r="A241" t="s">
        <v>127</v>
      </c>
      <c r="C241" s="33">
        <v>2.5</v>
      </c>
      <c r="D241" s="138"/>
      <c r="E241" s="138"/>
    </row>
    <row r="242" spans="1:5" ht="16.5" customHeight="1" thickTop="1" thickBot="1" x14ac:dyDescent="0.3">
      <c r="A242" t="s">
        <v>128</v>
      </c>
      <c r="C242" s="33">
        <v>5</v>
      </c>
      <c r="D242" s="138"/>
      <c r="E242" s="138"/>
    </row>
    <row r="243" spans="1:5" ht="16.5" customHeight="1" thickTop="1" thickBot="1" x14ac:dyDescent="0.3">
      <c r="A243" t="s">
        <v>260</v>
      </c>
      <c r="C243" s="39" t="s">
        <v>291</v>
      </c>
      <c r="D243" s="138"/>
      <c r="E243" s="138"/>
    </row>
    <row r="244" spans="1:5" ht="16.5" customHeight="1" thickTop="1" thickBot="1" x14ac:dyDescent="0.3">
      <c r="A244" s="94" t="s">
        <v>340</v>
      </c>
      <c r="D244" s="138"/>
      <c r="E244" s="138"/>
    </row>
    <row r="245" spans="1:5" ht="16.5" customHeight="1" thickTop="1" thickBot="1" x14ac:dyDescent="0.3">
      <c r="A245" t="s">
        <v>156</v>
      </c>
      <c r="C245" s="33">
        <v>0</v>
      </c>
      <c r="D245" s="138"/>
      <c r="E245" s="138"/>
    </row>
    <row r="246" spans="1:5" ht="16.5" customHeight="1" thickTop="1" thickBot="1" x14ac:dyDescent="0.3">
      <c r="A246" t="s">
        <v>133</v>
      </c>
      <c r="C246" s="33">
        <v>0</v>
      </c>
      <c r="D246" s="138"/>
      <c r="E246" s="138"/>
    </row>
    <row r="247" spans="1:5" ht="16.5" customHeight="1" thickTop="1" thickBot="1" x14ac:dyDescent="0.3">
      <c r="A247" t="s">
        <v>135</v>
      </c>
      <c r="C247" s="95">
        <f>C249/3*1</f>
        <v>1.6666666666666667</v>
      </c>
      <c r="D247" s="138"/>
      <c r="E247" s="138"/>
    </row>
    <row r="248" spans="1:5" ht="16.5" customHeight="1" thickTop="1" thickBot="1" x14ac:dyDescent="0.3">
      <c r="A248" t="s">
        <v>136</v>
      </c>
      <c r="C248" s="95">
        <f>5/3*2</f>
        <v>3.3333333333333335</v>
      </c>
      <c r="D248" s="138"/>
      <c r="E248" s="138"/>
    </row>
    <row r="249" spans="1:5" ht="16.5" customHeight="1" thickTop="1" thickBot="1" x14ac:dyDescent="0.3">
      <c r="A249" t="s">
        <v>134</v>
      </c>
      <c r="C249" s="33">
        <v>5</v>
      </c>
      <c r="D249" s="138"/>
      <c r="E249" s="138"/>
    </row>
    <row r="250" spans="1:5" ht="16.5" customHeight="1" thickTop="1" thickBot="1" x14ac:dyDescent="0.3">
      <c r="A250" t="s">
        <v>260</v>
      </c>
      <c r="C250" s="39" t="s">
        <v>291</v>
      </c>
      <c r="D250" s="138"/>
      <c r="E250" s="138"/>
    </row>
    <row r="251" spans="1:5" ht="16.5" customHeight="1" thickTop="1" thickBot="1" x14ac:dyDescent="0.3">
      <c r="A251" s="94" t="s">
        <v>341</v>
      </c>
      <c r="D251" s="138"/>
      <c r="E251" s="138"/>
    </row>
    <row r="252" spans="1:5" ht="16.5" customHeight="1" thickTop="1" thickBot="1" x14ac:dyDescent="0.3">
      <c r="A252" t="s">
        <v>156</v>
      </c>
      <c r="C252" s="33">
        <v>0</v>
      </c>
      <c r="D252" s="138"/>
      <c r="E252" s="138"/>
    </row>
    <row r="253" spans="1:5" ht="16.5" customHeight="1" thickTop="1" thickBot="1" x14ac:dyDescent="0.3">
      <c r="A253" t="s">
        <v>20</v>
      </c>
      <c r="C253" s="33">
        <v>0</v>
      </c>
      <c r="D253" s="138"/>
      <c r="E253" s="138"/>
    </row>
    <row r="254" spans="1:5" ht="16.5" customHeight="1" thickTop="1" thickBot="1" x14ac:dyDescent="0.3">
      <c r="A254" t="s">
        <v>21</v>
      </c>
      <c r="C254" s="33">
        <v>5</v>
      </c>
      <c r="D254" s="138"/>
      <c r="E254" s="138"/>
    </row>
    <row r="255" spans="1:5" ht="16.5" customHeight="1" thickTop="1" thickBot="1" x14ac:dyDescent="0.3">
      <c r="A255" t="s">
        <v>260</v>
      </c>
      <c r="C255" s="39" t="s">
        <v>291</v>
      </c>
      <c r="D255" s="138"/>
      <c r="E255" s="138"/>
    </row>
    <row r="256" spans="1:5" ht="16.5" customHeight="1" thickTop="1" thickBot="1" x14ac:dyDescent="0.3">
      <c r="A256" s="94" t="s">
        <v>342</v>
      </c>
      <c r="D256" s="138"/>
      <c r="E256" s="138"/>
    </row>
    <row r="257" spans="1:5" ht="16.5" customHeight="1" thickTop="1" thickBot="1" x14ac:dyDescent="0.3">
      <c r="A257" t="s">
        <v>156</v>
      </c>
      <c r="C257" s="33">
        <v>0</v>
      </c>
      <c r="D257" s="138"/>
      <c r="E257" s="138"/>
    </row>
    <row r="258" spans="1:5" ht="16.5" customHeight="1" thickTop="1" thickBot="1" x14ac:dyDescent="0.3">
      <c r="A258" t="s">
        <v>132</v>
      </c>
      <c r="C258" s="33">
        <v>0</v>
      </c>
      <c r="D258" s="138"/>
      <c r="E258" s="138"/>
    </row>
    <row r="259" spans="1:5" ht="16.5" customHeight="1" thickTop="1" thickBot="1" x14ac:dyDescent="0.3">
      <c r="A259" t="s">
        <v>131</v>
      </c>
      <c r="C259" s="95">
        <f>C261/3*1</f>
        <v>1.6666666666666667</v>
      </c>
      <c r="D259" s="138"/>
      <c r="E259" s="138"/>
    </row>
    <row r="260" spans="1:5" ht="16.5" customHeight="1" thickTop="1" thickBot="1" x14ac:dyDescent="0.3">
      <c r="A260" t="s">
        <v>130</v>
      </c>
      <c r="C260" s="95">
        <f>5/3*2</f>
        <v>3.3333333333333335</v>
      </c>
      <c r="D260" s="138"/>
      <c r="E260" s="138"/>
    </row>
    <row r="261" spans="1:5" ht="16.5" customHeight="1" thickTop="1" thickBot="1" x14ac:dyDescent="0.3">
      <c r="A261" t="s">
        <v>129</v>
      </c>
      <c r="C261" s="33">
        <v>5</v>
      </c>
      <c r="D261" s="138"/>
      <c r="E261" s="138"/>
    </row>
    <row r="262" spans="1:5" ht="16.5" customHeight="1" thickTop="1" thickBot="1" x14ac:dyDescent="0.3">
      <c r="A262" t="s">
        <v>260</v>
      </c>
      <c r="C262" s="39" t="s">
        <v>291</v>
      </c>
      <c r="D262" s="138"/>
      <c r="E262" s="138"/>
    </row>
    <row r="263" spans="1:5" ht="16.5" customHeight="1" thickTop="1" thickBot="1" x14ac:dyDescent="0.3">
      <c r="A263" s="94" t="s">
        <v>343</v>
      </c>
      <c r="D263" s="138"/>
      <c r="E263" s="138"/>
    </row>
    <row r="264" spans="1:5" ht="16.5" customHeight="1" thickTop="1" thickBot="1" x14ac:dyDescent="0.3">
      <c r="A264" t="s">
        <v>156</v>
      </c>
      <c r="C264" s="33">
        <v>0</v>
      </c>
      <c r="D264" s="138"/>
      <c r="E264" s="138"/>
    </row>
    <row r="265" spans="1:5" ht="16.5" customHeight="1" thickTop="1" thickBot="1" x14ac:dyDescent="0.3">
      <c r="A265" t="s">
        <v>137</v>
      </c>
      <c r="C265" s="33">
        <v>0</v>
      </c>
      <c r="D265" s="138"/>
      <c r="E265" s="138"/>
    </row>
    <row r="266" spans="1:5" ht="16.5" customHeight="1" thickTop="1" thickBot="1" x14ac:dyDescent="0.3">
      <c r="A266" t="s">
        <v>138</v>
      </c>
      <c r="C266" s="95">
        <f>C268/3*1</f>
        <v>1.6666666666666667</v>
      </c>
      <c r="D266" s="138"/>
      <c r="E266" s="138"/>
    </row>
    <row r="267" spans="1:5" ht="16.5" customHeight="1" thickTop="1" thickBot="1" x14ac:dyDescent="0.3">
      <c r="A267" t="s">
        <v>284</v>
      </c>
      <c r="C267" s="95">
        <f>5/3*2</f>
        <v>3.3333333333333335</v>
      </c>
      <c r="D267" s="138"/>
      <c r="E267" s="138"/>
    </row>
    <row r="268" spans="1:5" ht="16.5" customHeight="1" thickTop="1" thickBot="1" x14ac:dyDescent="0.3">
      <c r="A268" t="s">
        <v>285</v>
      </c>
      <c r="C268" s="33">
        <v>5</v>
      </c>
      <c r="D268" s="138"/>
      <c r="E268" s="138"/>
    </row>
    <row r="269" spans="1:5" ht="16.5" customHeight="1" thickTop="1" thickBot="1" x14ac:dyDescent="0.3">
      <c r="A269" t="s">
        <v>260</v>
      </c>
      <c r="C269" s="39" t="s">
        <v>291</v>
      </c>
      <c r="D269" s="138"/>
      <c r="E269" s="138"/>
    </row>
    <row r="270" spans="1:5" ht="16.5" customHeight="1" thickTop="1" thickBot="1" x14ac:dyDescent="0.3">
      <c r="A270" s="94" t="s">
        <v>344</v>
      </c>
      <c r="D270" s="138"/>
      <c r="E270" s="138"/>
    </row>
    <row r="271" spans="1:5" ht="16.5" customHeight="1" thickTop="1" thickBot="1" x14ac:dyDescent="0.3">
      <c r="A271" t="s">
        <v>156</v>
      </c>
      <c r="C271" s="33">
        <v>0</v>
      </c>
      <c r="D271" s="138"/>
      <c r="E271" s="138"/>
    </row>
    <row r="272" spans="1:5" ht="16.5" customHeight="1" thickTop="1" thickBot="1" x14ac:dyDescent="0.3">
      <c r="A272" t="s">
        <v>288</v>
      </c>
      <c r="C272" s="33">
        <v>0</v>
      </c>
      <c r="D272" s="138"/>
      <c r="E272" s="138"/>
    </row>
    <row r="273" spans="1:5" ht="16.5" customHeight="1" thickTop="1" thickBot="1" x14ac:dyDescent="0.3">
      <c r="A273" t="s">
        <v>287</v>
      </c>
      <c r="C273" s="33">
        <v>5</v>
      </c>
      <c r="D273" s="138"/>
      <c r="E273" s="138"/>
    </row>
    <row r="274" spans="1:5" ht="16.5" customHeight="1" thickTop="1" thickBot="1" x14ac:dyDescent="0.3">
      <c r="A274" t="s">
        <v>260</v>
      </c>
      <c r="C274" s="39" t="s">
        <v>291</v>
      </c>
      <c r="D274" s="138"/>
      <c r="E274" s="138"/>
    </row>
    <row r="275" spans="1:5" ht="16.5" customHeight="1" thickTop="1" thickBot="1" x14ac:dyDescent="0.3">
      <c r="A275" s="94" t="s">
        <v>345</v>
      </c>
      <c r="D275" s="138"/>
      <c r="E275" s="138"/>
    </row>
    <row r="276" spans="1:5" ht="16.5" customHeight="1" thickTop="1" thickBot="1" x14ac:dyDescent="0.3">
      <c r="A276" t="s">
        <v>156</v>
      </c>
      <c r="C276" s="33">
        <v>0</v>
      </c>
      <c r="D276" s="138"/>
      <c r="E276" s="138"/>
    </row>
    <row r="277" spans="1:5" ht="16.5" customHeight="1" thickTop="1" thickBot="1" x14ac:dyDescent="0.3">
      <c r="A277" t="s">
        <v>289</v>
      </c>
      <c r="C277" s="33">
        <v>0</v>
      </c>
      <c r="D277" s="138"/>
      <c r="E277" s="138"/>
    </row>
    <row r="278" spans="1:5" ht="16.5" customHeight="1" thickTop="1" thickBot="1" x14ac:dyDescent="0.3">
      <c r="A278" t="s">
        <v>290</v>
      </c>
      <c r="C278" s="33">
        <v>5</v>
      </c>
      <c r="D278" s="138"/>
      <c r="E278" s="138"/>
    </row>
    <row r="279" spans="1:5" ht="16.5" customHeight="1" thickTop="1" thickBot="1" x14ac:dyDescent="0.3">
      <c r="A279" t="s">
        <v>260</v>
      </c>
      <c r="C279" s="39" t="s">
        <v>291</v>
      </c>
      <c r="D279" s="138"/>
      <c r="E279" s="138"/>
    </row>
    <row r="280" spans="1:5" ht="16.5" customHeight="1" thickTop="1" thickBot="1" x14ac:dyDescent="0.3">
      <c r="A280" s="94" t="s">
        <v>346</v>
      </c>
      <c r="D280" s="138"/>
      <c r="E280" s="138"/>
    </row>
    <row r="281" spans="1:5" ht="16.5" customHeight="1" thickTop="1" thickBot="1" x14ac:dyDescent="0.3">
      <c r="A281" t="s">
        <v>156</v>
      </c>
      <c r="C281" s="33">
        <v>0</v>
      </c>
      <c r="D281" s="138"/>
      <c r="E281" s="138"/>
    </row>
    <row r="282" spans="1:5" ht="16.5" customHeight="1" thickTop="1" thickBot="1" x14ac:dyDescent="0.3">
      <c r="A282" t="s">
        <v>140</v>
      </c>
      <c r="C282" s="33">
        <v>0</v>
      </c>
      <c r="D282" s="138"/>
      <c r="E282" s="138"/>
    </row>
    <row r="283" spans="1:5" ht="16.5" customHeight="1" thickTop="1" thickBot="1" x14ac:dyDescent="0.3">
      <c r="A283" t="s">
        <v>142</v>
      </c>
      <c r="C283" s="33">
        <v>2.5</v>
      </c>
      <c r="D283" s="138"/>
      <c r="E283" s="138"/>
    </row>
    <row r="284" spans="1:5" ht="16.5" customHeight="1" thickTop="1" thickBot="1" x14ac:dyDescent="0.3">
      <c r="A284" t="s">
        <v>143</v>
      </c>
      <c r="C284" s="33">
        <v>5</v>
      </c>
      <c r="D284" s="138"/>
      <c r="E284" s="138"/>
    </row>
    <row r="285" spans="1:5" ht="16.5" customHeight="1" thickTop="1" thickBot="1" x14ac:dyDescent="0.3">
      <c r="A285" t="s">
        <v>260</v>
      </c>
      <c r="C285" s="39" t="s">
        <v>291</v>
      </c>
      <c r="D285" s="138"/>
      <c r="E285" s="138"/>
    </row>
    <row r="286" spans="1:5" ht="16.5" customHeight="1" thickTop="1" thickBot="1" x14ac:dyDescent="0.3">
      <c r="D286" s="138"/>
      <c r="E286" s="138"/>
    </row>
    <row r="287" spans="1:5" ht="16.5" customHeight="1" thickTop="1" thickBot="1" x14ac:dyDescent="0.3">
      <c r="A287" s="34" t="s">
        <v>207</v>
      </c>
      <c r="D287" s="138"/>
      <c r="E287" s="138"/>
    </row>
    <row r="288" spans="1:5" ht="16.5" customHeight="1" thickTop="1" thickBot="1" x14ac:dyDescent="0.3">
      <c r="A288" t="s">
        <v>156</v>
      </c>
      <c r="C288" s="33">
        <v>0</v>
      </c>
      <c r="D288" s="138"/>
      <c r="E288" s="138"/>
    </row>
    <row r="289" spans="1:5" ht="16.5" customHeight="1" thickTop="1" thickBot="1" x14ac:dyDescent="0.3">
      <c r="A289" t="s">
        <v>347</v>
      </c>
      <c r="C289" s="33">
        <v>0.5</v>
      </c>
      <c r="D289" s="138"/>
      <c r="E289" s="138"/>
    </row>
    <row r="290" spans="1:5" ht="16.5" customHeight="1" thickTop="1" thickBot="1" x14ac:dyDescent="0.3">
      <c r="A290" t="s">
        <v>205</v>
      </c>
      <c r="C290" s="33">
        <v>1</v>
      </c>
      <c r="D290" s="138"/>
      <c r="E290" s="138"/>
    </row>
    <row r="291" spans="1:5" ht="16.5" customHeight="1" thickTop="1" thickBot="1" x14ac:dyDescent="0.3">
      <c r="A291" t="s">
        <v>206</v>
      </c>
      <c r="C291" s="33">
        <v>2</v>
      </c>
      <c r="D291" s="138"/>
      <c r="E291" s="138"/>
    </row>
    <row r="292" spans="1:5" ht="16.5" customHeight="1" thickTop="1" thickBot="1" x14ac:dyDescent="0.3">
      <c r="C292" s="106"/>
    </row>
    <row r="293" spans="1:5" ht="16.5" customHeight="1" thickTop="1" thickBot="1" x14ac:dyDescent="0.3"/>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sheetData>
  <conditionalFormatting sqref="C2:C4 C6:C41 C85:C89 C91:C94 C61:C65 C67:C71 C55:C59 C122:C132 C134 C158:C162 C164:C165 C214:C218 C220:C222 C280:C284 C275:C278 C270:C273 C263:C268 C251:C254 C48:C53 C43:C46 C73:C76 C139:C142 C107:C120 C256:C261 C244:C249 C224:C236 C208:C212 C202:C206 C196:C200 C190:C194 C184:C188 C238:C242 C171:C172 C181:C182 C179 C144:C156 C287:C1048576">
    <cfRule type="colorScale" priority="52">
      <colorScale>
        <cfvo type="num" val="0"/>
        <cfvo type="percentile" val="50"/>
        <cfvo type="num" val="4"/>
        <color rgb="FF00B050"/>
        <color rgb="FFFFEB84"/>
        <color rgb="FFFF0000"/>
      </colorScale>
    </cfRule>
  </conditionalFormatting>
  <conditionalFormatting sqref="C96:C100 C106 C102">
    <cfRule type="colorScale" priority="51">
      <colorScale>
        <cfvo type="num" val="0"/>
        <cfvo type="percentile" val="50"/>
        <cfvo type="num" val="4"/>
        <color rgb="FF00B050"/>
        <color rgb="FFFFEB84"/>
        <color rgb="FFFF0000"/>
      </colorScale>
    </cfRule>
  </conditionalFormatting>
  <conditionalFormatting sqref="C78:C82 C84">
    <cfRule type="colorScale" priority="48">
      <colorScale>
        <cfvo type="num" val="0"/>
        <cfvo type="percentile" val="50"/>
        <cfvo type="num" val="4"/>
        <color rgb="FF00B050"/>
        <color rgb="FFFFEB84"/>
        <color rgb="FFFF0000"/>
      </colorScale>
    </cfRule>
  </conditionalFormatting>
  <conditionalFormatting sqref="C103:C104">
    <cfRule type="colorScale" priority="47">
      <colorScale>
        <cfvo type="num" val="0"/>
        <cfvo type="percentile" val="50"/>
        <cfvo type="num" val="4"/>
        <color rgb="FF00B050"/>
        <color rgb="FFFFEB84"/>
        <color rgb="FFFF0000"/>
      </colorScale>
    </cfRule>
  </conditionalFormatting>
  <conditionalFormatting sqref="C207">
    <cfRule type="colorScale" priority="19">
      <colorScale>
        <cfvo type="num" val="0"/>
        <cfvo type="percentile" val="50"/>
        <cfvo type="num" val="4"/>
        <color rgb="FF00B050"/>
        <color rgb="FFFFEB84"/>
        <color rgb="FFFF0000"/>
      </colorScale>
    </cfRule>
  </conditionalFormatting>
  <conditionalFormatting sqref="C101">
    <cfRule type="colorScale" priority="44">
      <colorScale>
        <cfvo type="num" val="0"/>
        <cfvo type="percentile" val="50"/>
        <cfvo type="num" val="4"/>
        <color rgb="FF00B050"/>
        <color rgb="FFFFEB84"/>
        <color rgb="FFFF0000"/>
      </colorScale>
    </cfRule>
  </conditionalFormatting>
  <conditionalFormatting sqref="C95">
    <cfRule type="colorScale" priority="43">
      <colorScale>
        <cfvo type="num" val="0"/>
        <cfvo type="percentile" val="50"/>
        <cfvo type="num" val="4"/>
        <color rgb="FF00B050"/>
        <color rgb="FFFFEB84"/>
        <color rgb="FFFF0000"/>
      </colorScale>
    </cfRule>
  </conditionalFormatting>
  <conditionalFormatting sqref="C90">
    <cfRule type="colorScale" priority="42">
      <colorScale>
        <cfvo type="num" val="0"/>
        <cfvo type="percentile" val="50"/>
        <cfvo type="num" val="4"/>
        <color rgb="FF00B050"/>
        <color rgb="FFFFEB84"/>
        <color rgb="FFFF0000"/>
      </colorScale>
    </cfRule>
  </conditionalFormatting>
  <conditionalFormatting sqref="C77">
    <cfRule type="colorScale" priority="41">
      <colorScale>
        <cfvo type="num" val="0"/>
        <cfvo type="percentile" val="50"/>
        <cfvo type="num" val="4"/>
        <color rgb="FF00B050"/>
        <color rgb="FFFFEB84"/>
        <color rgb="FFFF0000"/>
      </colorScale>
    </cfRule>
  </conditionalFormatting>
  <conditionalFormatting sqref="C83">
    <cfRule type="colorScale" priority="40">
      <colorScale>
        <cfvo type="num" val="0"/>
        <cfvo type="percentile" val="50"/>
        <cfvo type="num" val="4"/>
        <color rgb="FF00B050"/>
        <color rgb="FFFFEB84"/>
        <color rgb="FFFF0000"/>
      </colorScale>
    </cfRule>
  </conditionalFormatting>
  <conditionalFormatting sqref="C72">
    <cfRule type="colorScale" priority="39">
      <colorScale>
        <cfvo type="num" val="0"/>
        <cfvo type="percentile" val="50"/>
        <cfvo type="num" val="4"/>
        <color rgb="FF00B050"/>
        <color rgb="FFFFEB84"/>
        <color rgb="FFFF0000"/>
      </colorScale>
    </cfRule>
  </conditionalFormatting>
  <conditionalFormatting sqref="C54">
    <cfRule type="colorScale" priority="38">
      <colorScale>
        <cfvo type="num" val="0"/>
        <cfvo type="percentile" val="50"/>
        <cfvo type="num" val="4"/>
        <color rgb="FF00B050"/>
        <color rgb="FFFFEB84"/>
        <color rgb="FFFF0000"/>
      </colorScale>
    </cfRule>
  </conditionalFormatting>
  <conditionalFormatting sqref="C66">
    <cfRule type="colorScale" priority="37">
      <colorScale>
        <cfvo type="num" val="0"/>
        <cfvo type="percentile" val="50"/>
        <cfvo type="num" val="4"/>
        <color rgb="FF00B050"/>
        <color rgb="FFFFEB84"/>
        <color rgb="FFFF0000"/>
      </colorScale>
    </cfRule>
  </conditionalFormatting>
  <conditionalFormatting sqref="C60">
    <cfRule type="colorScale" priority="36">
      <colorScale>
        <cfvo type="num" val="0"/>
        <cfvo type="percentile" val="50"/>
        <cfvo type="num" val="4"/>
        <color rgb="FF00B050"/>
        <color rgb="FFFFEB84"/>
        <color rgb="FFFF0000"/>
      </colorScale>
    </cfRule>
  </conditionalFormatting>
  <conditionalFormatting sqref="C47">
    <cfRule type="colorScale" priority="35">
      <colorScale>
        <cfvo type="num" val="0"/>
        <cfvo type="percentile" val="50"/>
        <cfvo type="num" val="4"/>
        <color rgb="FF00B050"/>
        <color rgb="FFFFEB84"/>
        <color rgb="FFFF0000"/>
      </colorScale>
    </cfRule>
  </conditionalFormatting>
  <conditionalFormatting sqref="C42">
    <cfRule type="colorScale" priority="34">
      <colorScale>
        <cfvo type="num" val="0"/>
        <cfvo type="percentile" val="50"/>
        <cfvo type="num" val="4"/>
        <color rgb="FF00B050"/>
        <color rgb="FFFFEB84"/>
        <color rgb="FFFF0000"/>
      </colorScale>
    </cfRule>
  </conditionalFormatting>
  <conditionalFormatting sqref="C5">
    <cfRule type="colorScale" priority="33">
      <colorScale>
        <cfvo type="num" val="0"/>
        <cfvo type="percentile" val="50"/>
        <cfvo type="num" val="4"/>
        <color rgb="FF00B050"/>
        <color rgb="FFFFEB84"/>
        <color rgb="FFFF0000"/>
      </colorScale>
    </cfRule>
  </conditionalFormatting>
  <conditionalFormatting sqref="C105">
    <cfRule type="colorScale" priority="32">
      <colorScale>
        <cfvo type="num" val="0"/>
        <cfvo type="percentile" val="50"/>
        <cfvo type="num" val="4"/>
        <color rgb="FF00B050"/>
        <color rgb="FFFFEB84"/>
        <color rgb="FFFF0000"/>
      </colorScale>
    </cfRule>
  </conditionalFormatting>
  <conditionalFormatting sqref="C121">
    <cfRule type="colorScale" priority="31">
      <colorScale>
        <cfvo type="num" val="0"/>
        <cfvo type="percentile" val="50"/>
        <cfvo type="num" val="4"/>
        <color rgb="FF00B050"/>
        <color rgb="FFFFEB84"/>
        <color rgb="FFFF0000"/>
      </colorScale>
    </cfRule>
  </conditionalFormatting>
  <conditionalFormatting sqref="C128">
    <cfRule type="colorScale" priority="30">
      <colorScale>
        <cfvo type="num" val="0"/>
        <cfvo type="percentile" val="50"/>
        <cfvo type="num" val="4"/>
        <color rgb="FF00B050"/>
        <color rgb="FFFFEB84"/>
        <color rgb="FFFF0000"/>
      </colorScale>
    </cfRule>
  </conditionalFormatting>
  <conditionalFormatting sqref="C133">
    <cfRule type="colorScale" priority="29">
      <colorScale>
        <cfvo type="num" val="0"/>
        <cfvo type="percentile" val="50"/>
        <cfvo type="num" val="4"/>
        <color rgb="FF00B050"/>
        <color rgb="FFFFEB84"/>
        <color rgb="FFFF0000"/>
      </colorScale>
    </cfRule>
  </conditionalFormatting>
  <conditionalFormatting sqref="C143">
    <cfRule type="colorScale" priority="28">
      <colorScale>
        <cfvo type="num" val="0"/>
        <cfvo type="percentile" val="50"/>
        <cfvo type="num" val="4"/>
        <color rgb="FF00B050"/>
        <color rgb="FFFFEB84"/>
        <color rgb="FFFF0000"/>
      </colorScale>
    </cfRule>
  </conditionalFormatting>
  <conditionalFormatting sqref="C151">
    <cfRule type="colorScale" priority="27">
      <colorScale>
        <cfvo type="num" val="0"/>
        <cfvo type="percentile" val="50"/>
        <cfvo type="num" val="4"/>
        <color rgb="FF00B050"/>
        <color rgb="FFFFEB84"/>
        <color rgb="FFFF0000"/>
      </colorScale>
    </cfRule>
  </conditionalFormatting>
  <conditionalFormatting sqref="C157">
    <cfRule type="colorScale" priority="26">
      <colorScale>
        <cfvo type="num" val="0"/>
        <cfvo type="percentile" val="50"/>
        <cfvo type="num" val="4"/>
        <color rgb="FF00B050"/>
        <color rgb="FFFFEB84"/>
        <color rgb="FFFF0000"/>
      </colorScale>
    </cfRule>
  </conditionalFormatting>
  <conditionalFormatting sqref="C163">
    <cfRule type="colorScale" priority="25">
      <colorScale>
        <cfvo type="num" val="0"/>
        <cfvo type="percentile" val="50"/>
        <cfvo type="num" val="4"/>
        <color rgb="FF00B050"/>
        <color rgb="FFFFEB84"/>
        <color rgb="FFFF0000"/>
      </colorScale>
    </cfRule>
  </conditionalFormatting>
  <conditionalFormatting sqref="C170">
    <cfRule type="colorScale" priority="24">
      <colorScale>
        <cfvo type="num" val="0"/>
        <cfvo type="percentile" val="50"/>
        <cfvo type="num" val="4"/>
        <color rgb="FF00B050"/>
        <color rgb="FFFFEB84"/>
        <color rgb="FFFF0000"/>
      </colorScale>
    </cfRule>
  </conditionalFormatting>
  <conditionalFormatting sqref="C183">
    <cfRule type="colorScale" priority="23">
      <colorScale>
        <cfvo type="num" val="0"/>
        <cfvo type="percentile" val="50"/>
        <cfvo type="num" val="4"/>
        <color rgb="FF00B050"/>
        <color rgb="FFFFEB84"/>
        <color rgb="FFFF0000"/>
      </colorScale>
    </cfRule>
  </conditionalFormatting>
  <conditionalFormatting sqref="C189">
    <cfRule type="colorScale" priority="22">
      <colorScale>
        <cfvo type="num" val="0"/>
        <cfvo type="percentile" val="50"/>
        <cfvo type="num" val="4"/>
        <color rgb="FF00B050"/>
        <color rgb="FFFFEB84"/>
        <color rgb="FFFF0000"/>
      </colorScale>
    </cfRule>
  </conditionalFormatting>
  <conditionalFormatting sqref="C195">
    <cfRule type="colorScale" priority="21">
      <colorScale>
        <cfvo type="num" val="0"/>
        <cfvo type="percentile" val="50"/>
        <cfvo type="num" val="4"/>
        <color rgb="FF00B050"/>
        <color rgb="FFFFEB84"/>
        <color rgb="FFFF0000"/>
      </colorScale>
    </cfRule>
  </conditionalFormatting>
  <conditionalFormatting sqref="C201">
    <cfRule type="colorScale" priority="20">
      <colorScale>
        <cfvo type="num" val="0"/>
        <cfvo type="percentile" val="50"/>
        <cfvo type="num" val="4"/>
        <color rgb="FF00B050"/>
        <color rgb="FFFFEB84"/>
        <color rgb="FFFF0000"/>
      </colorScale>
    </cfRule>
  </conditionalFormatting>
  <conditionalFormatting sqref="C213">
    <cfRule type="colorScale" priority="18">
      <colorScale>
        <cfvo type="num" val="0"/>
        <cfvo type="percentile" val="50"/>
        <cfvo type="num" val="4"/>
        <color rgb="FF00B050"/>
        <color rgb="FFFFEB84"/>
        <color rgb="FFFF0000"/>
      </colorScale>
    </cfRule>
  </conditionalFormatting>
  <conditionalFormatting sqref="C219">
    <cfRule type="colorScale" priority="17">
      <colorScale>
        <cfvo type="num" val="0"/>
        <cfvo type="percentile" val="50"/>
        <cfvo type="num" val="4"/>
        <color rgb="FF00B050"/>
        <color rgb="FFFFEB84"/>
        <color rgb="FFFF0000"/>
      </colorScale>
    </cfRule>
  </conditionalFormatting>
  <conditionalFormatting sqref="C223">
    <cfRule type="colorScale" priority="16">
      <colorScale>
        <cfvo type="num" val="0"/>
        <cfvo type="percentile" val="50"/>
        <cfvo type="num" val="4"/>
        <color rgb="FF00B050"/>
        <color rgb="FFFFEB84"/>
        <color rgb="FFFF0000"/>
      </colorScale>
    </cfRule>
  </conditionalFormatting>
  <conditionalFormatting sqref="C279">
    <cfRule type="colorScale" priority="15">
      <colorScale>
        <cfvo type="num" val="0"/>
        <cfvo type="percentile" val="50"/>
        <cfvo type="num" val="4"/>
        <color rgb="FF00B050"/>
        <color rgb="FFFFEB84"/>
        <color rgb="FFFF0000"/>
      </colorScale>
    </cfRule>
  </conditionalFormatting>
  <conditionalFormatting sqref="C285">
    <cfRule type="colorScale" priority="14">
      <colorScale>
        <cfvo type="num" val="0"/>
        <cfvo type="percentile" val="50"/>
        <cfvo type="num" val="4"/>
        <color rgb="FF00B050"/>
        <color rgb="FFFFEB84"/>
        <color rgb="FFFF0000"/>
      </colorScale>
    </cfRule>
  </conditionalFormatting>
  <conditionalFormatting sqref="C274">
    <cfRule type="colorScale" priority="13">
      <colorScale>
        <cfvo type="num" val="0"/>
        <cfvo type="percentile" val="50"/>
        <cfvo type="num" val="4"/>
        <color rgb="FF00B050"/>
        <color rgb="FFFFEB84"/>
        <color rgb="FFFF0000"/>
      </colorScale>
    </cfRule>
  </conditionalFormatting>
  <conditionalFormatting sqref="C269">
    <cfRule type="colorScale" priority="12">
      <colorScale>
        <cfvo type="num" val="0"/>
        <cfvo type="percentile" val="50"/>
        <cfvo type="num" val="4"/>
        <color rgb="FF00B050"/>
        <color rgb="FFFFEB84"/>
        <color rgb="FFFF0000"/>
      </colorScale>
    </cfRule>
  </conditionalFormatting>
  <conditionalFormatting sqref="C262">
    <cfRule type="colorScale" priority="11">
      <colorScale>
        <cfvo type="num" val="0"/>
        <cfvo type="percentile" val="50"/>
        <cfvo type="num" val="4"/>
        <color rgb="FF00B050"/>
        <color rgb="FFFFEB84"/>
        <color rgb="FFFF0000"/>
      </colorScale>
    </cfRule>
  </conditionalFormatting>
  <conditionalFormatting sqref="C250">
    <cfRule type="colorScale" priority="10">
      <colorScale>
        <cfvo type="num" val="0"/>
        <cfvo type="percentile" val="50"/>
        <cfvo type="num" val="4"/>
        <color rgb="FF00B050"/>
        <color rgb="FFFFEB84"/>
        <color rgb="FFFF0000"/>
      </colorScale>
    </cfRule>
  </conditionalFormatting>
  <conditionalFormatting sqref="C255">
    <cfRule type="colorScale" priority="9">
      <colorScale>
        <cfvo type="num" val="0"/>
        <cfvo type="percentile" val="50"/>
        <cfvo type="num" val="4"/>
        <color rgb="FF00B050"/>
        <color rgb="FFFFEB84"/>
        <color rgb="FFFF0000"/>
      </colorScale>
    </cfRule>
  </conditionalFormatting>
  <conditionalFormatting sqref="C237">
    <cfRule type="colorScale" priority="8">
      <colorScale>
        <cfvo type="num" val="0"/>
        <cfvo type="percentile" val="50"/>
        <cfvo type="num" val="4"/>
        <color rgb="FF00B050"/>
        <color rgb="FFFFEB84"/>
        <color rgb="FFFF0000"/>
      </colorScale>
    </cfRule>
  </conditionalFormatting>
  <conditionalFormatting sqref="C243">
    <cfRule type="colorScale" priority="7">
      <colorScale>
        <cfvo type="num" val="0"/>
        <cfvo type="percentile" val="50"/>
        <cfvo type="num" val="4"/>
        <color rgb="FF00B050"/>
        <color rgb="FFFFEB84"/>
        <color rgb="FFFF0000"/>
      </colorScale>
    </cfRule>
  </conditionalFormatting>
  <conditionalFormatting sqref="C180">
    <cfRule type="colorScale" priority="6">
      <colorScale>
        <cfvo type="num" val="0"/>
        <cfvo type="percentile" val="50"/>
        <cfvo type="num" val="4"/>
        <color rgb="FF00B050"/>
        <color rgb="FFFFEB84"/>
        <color rgb="FFFF0000"/>
      </colorScale>
    </cfRule>
  </conditionalFormatting>
  <conditionalFormatting sqref="C173:C176">
    <cfRule type="colorScale" priority="5">
      <colorScale>
        <cfvo type="num" val="0"/>
        <cfvo type="percentile" val="50"/>
        <cfvo type="num" val="4"/>
        <color rgb="FF00B050"/>
        <color rgb="FFFFEB84"/>
        <color rgb="FFFF0000"/>
      </colorScale>
    </cfRule>
  </conditionalFormatting>
  <conditionalFormatting sqref="C177">
    <cfRule type="colorScale" priority="4">
      <colorScale>
        <cfvo type="num" val="0"/>
        <cfvo type="percentile" val="50"/>
        <cfvo type="num" val="4"/>
        <color rgb="FF00B050"/>
        <color rgb="FFFFEB84"/>
        <color rgb="FFFF0000"/>
      </colorScale>
    </cfRule>
  </conditionalFormatting>
  <conditionalFormatting sqref="C169">
    <cfRule type="colorScale" priority="1">
      <colorScale>
        <cfvo type="num" val="0"/>
        <cfvo type="percentile" val="50"/>
        <cfvo type="num" val="4"/>
        <color rgb="FF00B050"/>
        <color rgb="FFFFEB84"/>
        <color rgb="FFFF0000"/>
      </colorScale>
    </cfRule>
  </conditionalFormatting>
  <conditionalFormatting sqref="C178">
    <cfRule type="colorScale" priority="3">
      <colorScale>
        <cfvo type="num" val="0"/>
        <cfvo type="percentile" val="50"/>
        <cfvo type="num" val="4"/>
        <color rgb="FF00B050"/>
        <color rgb="FFFFEB84"/>
        <color rgb="FFFF0000"/>
      </colorScale>
    </cfRule>
  </conditionalFormatting>
  <conditionalFormatting sqref="C166:C168">
    <cfRule type="colorScale" priority="2">
      <colorScale>
        <cfvo type="num" val="0"/>
        <cfvo type="percentile" val="50"/>
        <cfvo type="num" val="4"/>
        <color rgb="FF00B050"/>
        <color rgb="FFFFEB84"/>
        <color rgb="FFFF0000"/>
      </colorScale>
    </cfRule>
  </conditionalFormatting>
  <pageMargins left="0.7" right="0.7" top="0.75" bottom="0.75" header="0.3" footer="0.3"/>
  <pageSetup paperSize="9" orientation="portrait" r:id="rId1"/>
  <tableParts count="4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C18"/>
  <sheetViews>
    <sheetView showGridLines="0" view="pageBreakPreview" zoomScale="130" zoomScaleNormal="170" zoomScaleSheetLayoutView="130" workbookViewId="0">
      <selection activeCell="D6" sqref="D6"/>
    </sheetView>
  </sheetViews>
  <sheetFormatPr defaultRowHeight="15" x14ac:dyDescent="0.25"/>
  <cols>
    <col min="1" max="1" width="11" customWidth="1"/>
    <col min="2" max="2" width="4.7109375" customWidth="1"/>
    <col min="3" max="3" width="65.5703125" customWidth="1"/>
  </cols>
  <sheetData>
    <row r="1" spans="2:3" ht="30.75" customHeight="1" thickTop="1" thickBot="1" x14ac:dyDescent="0.3">
      <c r="B1" s="153"/>
      <c r="C1" s="152" t="s">
        <v>406</v>
      </c>
    </row>
    <row r="2" spans="2:3" ht="16.5" thickTop="1" thickBot="1" x14ac:dyDescent="0.3">
      <c r="B2" s="151"/>
      <c r="C2" s="150">
        <f>INPUT!$E$21</f>
        <v>0</v>
      </c>
    </row>
    <row r="3" spans="2:3" s="31" customFormat="1" ht="14.25" customHeight="1" thickTop="1" thickBot="1" x14ac:dyDescent="0.3">
      <c r="B3" s="139"/>
      <c r="C3" s="146"/>
    </row>
    <row r="4" spans="2:3" ht="99.75" customHeight="1" thickTop="1" thickBot="1" x14ac:dyDescent="0.3">
      <c r="B4" s="149"/>
      <c r="C4" s="148"/>
    </row>
    <row r="5" spans="2:3" s="31" customFormat="1" ht="14.25" customHeight="1" thickTop="1" thickBot="1" x14ac:dyDescent="0.3">
      <c r="B5" s="139"/>
      <c r="C5" s="139"/>
    </row>
    <row r="6" spans="2:3" ht="16.5" thickTop="1" thickBot="1" x14ac:dyDescent="0.3">
      <c r="B6" s="147">
        <f>VLOOKUP(INPUT!E33,Range_vlookup,3,FALSE)</f>
        <v>0</v>
      </c>
      <c r="C6" s="154">
        <f>VLOOKUP(INPUT!E33,Range_vlookup,5,FALSE)</f>
        <v>0</v>
      </c>
    </row>
    <row r="7" spans="2:3" ht="16.5" thickTop="1" thickBot="1" x14ac:dyDescent="0.3">
      <c r="B7" s="147">
        <f>VLOOKUP(INPUT!E34,Range_vlookup,3,FALSE)</f>
        <v>0</v>
      </c>
      <c r="C7" s="154">
        <f>VLOOKUP(INPUT!E34,Range_vlookup,5,FALSE)</f>
        <v>0</v>
      </c>
    </row>
    <row r="8" spans="2:3" ht="16.5" thickTop="1" thickBot="1" x14ac:dyDescent="0.3">
      <c r="B8" s="147">
        <f>VLOOKUP(INPUT!E36,Range_vlookup,3,FALSE)</f>
        <v>0</v>
      </c>
      <c r="C8" s="154">
        <f>VLOOKUP(INPUT!E36,Range_vlookup,5,FALSE)</f>
        <v>0</v>
      </c>
    </row>
    <row r="9" spans="2:3" ht="16.5" thickTop="1" thickBot="1" x14ac:dyDescent="0.3">
      <c r="B9" s="147">
        <f>VLOOKUP(INPUT!E37,Range_vlookup,3,FALSE)</f>
        <v>0</v>
      </c>
      <c r="C9" s="154">
        <f>VLOOKUP(INPUT!E37,Range_vlookup,5,FALSE)</f>
        <v>0</v>
      </c>
    </row>
    <row r="10" spans="2:3" ht="16.5" thickTop="1" thickBot="1" x14ac:dyDescent="0.3">
      <c r="B10" s="147"/>
      <c r="C10" s="154">
        <f>VLOOKUP(INPUT!E38,Range_vlookup,5,FALSE)</f>
        <v>0</v>
      </c>
    </row>
    <row r="11" spans="2:3" ht="16.5" thickTop="1" thickBot="1" x14ac:dyDescent="0.3">
      <c r="B11" s="147"/>
      <c r="C11" s="154">
        <f>VLOOKUP(INPUT!E40,Range_vlookup,5,FALSE)</f>
        <v>0</v>
      </c>
    </row>
    <row r="12" spans="2:3" ht="16.5" thickTop="1" thickBot="1" x14ac:dyDescent="0.3">
      <c r="B12" s="147">
        <f>VLOOKUP(INPUT!E44,Range_vlookup,3,FALSE)</f>
        <v>0</v>
      </c>
      <c r="C12" s="154">
        <f>VLOOKUP(INPUT!E44,Range_vlookup,5,FALSE)</f>
        <v>0</v>
      </c>
    </row>
    <row r="13" spans="2:3" ht="16.5" thickTop="1" thickBot="1" x14ac:dyDescent="0.3">
      <c r="B13" s="147">
        <f>VLOOKUP(INPUT!E43,Range_vlookup,3,FALSE)</f>
        <v>0</v>
      </c>
      <c r="C13" s="154">
        <f>VLOOKUP(INPUT!E43,Range_vlookup,5,FALSE)</f>
        <v>0</v>
      </c>
    </row>
    <row r="14" spans="2:3" ht="16.5" thickTop="1" thickBot="1" x14ac:dyDescent="0.3">
      <c r="B14" s="147"/>
      <c r="C14" s="154">
        <f>VLOOKUP(INPUT!E39,Range_vlookup,5,FALSE)</f>
        <v>0</v>
      </c>
    </row>
    <row r="15" spans="2:3" ht="16.5" thickTop="1" thickBot="1" x14ac:dyDescent="0.3">
      <c r="B15" s="147">
        <f>VLOOKUP(INPUT!E46,Range_vlookup,3,FALSE)</f>
        <v>0</v>
      </c>
      <c r="C15" s="154">
        <f>VLOOKUP(INPUT!E46,Range_vlookup,5,FALSE)</f>
        <v>0</v>
      </c>
    </row>
    <row r="16" spans="2:3" ht="16.5" thickTop="1" thickBot="1" x14ac:dyDescent="0.3">
      <c r="B16" s="147">
        <f>VLOOKUP(INPUT!E41,Range_vlookup,3,FALSE)</f>
        <v>0</v>
      </c>
      <c r="C16" s="154">
        <f>VLOOKUP(INPUT!E41,Range_vlookup,5,FALSE)</f>
        <v>0</v>
      </c>
    </row>
    <row r="17" spans="2:3" ht="16.5" thickTop="1" thickBot="1" x14ac:dyDescent="0.3">
      <c r="B17" s="147">
        <f>VLOOKUP(INPUT!E45,Range_vlookup,3,FALSE)</f>
        <v>0</v>
      </c>
      <c r="C17" s="154">
        <f>VLOOKUP(INPUT!E45,Range_vlookup,5,FALSE)</f>
        <v>0</v>
      </c>
    </row>
    <row r="18" spans="2:3" ht="15.75" thickTop="1" x14ac:dyDescent="0.25"/>
  </sheetData>
  <conditionalFormatting sqref="B6:B17">
    <cfRule type="iconSet" priority="1">
      <iconSet reverse="1">
        <cfvo type="percent" val="0"/>
        <cfvo type="percent" val="33"/>
        <cfvo type="percent" val="67"/>
      </iconSet>
    </cfRule>
  </conditionalFormatting>
  <conditionalFormatting sqref="D6">
    <cfRule type="iconSet" priority="4">
      <iconSet>
        <cfvo type="percent" val="0"/>
        <cfvo type="percent" val="33"/>
        <cfvo type="percent" val="67"/>
      </iconSet>
    </cfRule>
  </conditionalFormatting>
  <pageMargins left="0.7" right="0.7" top="0.75" bottom="0.75" header="0.3" footer="0.3"/>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77"/>
  <sheetViews>
    <sheetView showGridLines="0" showRowColHeaders="0" zoomScale="85" zoomScaleNormal="85" workbookViewId="0">
      <selection activeCell="F18" sqref="F18"/>
    </sheetView>
  </sheetViews>
  <sheetFormatPr defaultRowHeight="15" x14ac:dyDescent="0.25"/>
  <cols>
    <col min="1" max="1" width="2.140625" style="161" customWidth="1"/>
    <col min="2" max="2" width="35.7109375" style="161" customWidth="1"/>
    <col min="3" max="3" width="2.140625" style="161" customWidth="1"/>
    <col min="4" max="4" width="35.7109375" style="161" customWidth="1"/>
    <col min="5" max="5" width="2.140625" style="161" customWidth="1"/>
    <col min="6" max="6" width="35.7109375" style="161" customWidth="1"/>
    <col min="7" max="7" width="2.140625" style="161" customWidth="1"/>
    <col min="8" max="8" width="35.7109375" style="161" customWidth="1"/>
    <col min="9" max="9" width="2.140625" style="161" customWidth="1"/>
    <col min="10" max="10" width="35.7109375" style="161" customWidth="1"/>
    <col min="11" max="11" width="2.140625" style="161" customWidth="1"/>
    <col min="12" max="12" width="35.7109375" style="161" customWidth="1"/>
    <col min="13" max="16384" width="9.140625" style="161"/>
  </cols>
  <sheetData>
    <row r="2" spans="2:10" ht="33.75" x14ac:dyDescent="0.5">
      <c r="B2" s="172"/>
    </row>
    <row r="3" spans="2:10" ht="33.75" x14ac:dyDescent="0.5">
      <c r="B3" s="172"/>
    </row>
    <row r="4" spans="2:10" ht="33.75" x14ac:dyDescent="0.5">
      <c r="B4" s="172"/>
    </row>
    <row r="5" spans="2:10" ht="33.75" x14ac:dyDescent="0.5">
      <c r="B5" s="172"/>
    </row>
    <row r="6" spans="2:10" ht="33.75" x14ac:dyDescent="0.5">
      <c r="B6" s="172"/>
    </row>
    <row r="7" spans="2:10" ht="33.75" x14ac:dyDescent="0.5">
      <c r="B7" s="172"/>
    </row>
    <row r="9" spans="2:10" ht="15.75" thickBot="1" x14ac:dyDescent="0.3"/>
    <row r="10" spans="2:10" ht="16.5" thickTop="1" thickBot="1" x14ac:dyDescent="0.3">
      <c r="D10" s="167" t="str">
        <f>IF(INPUT!E21=0,"",INPUT!E21)</f>
        <v/>
      </c>
    </row>
    <row r="11" spans="2:10" ht="15.75" thickTop="1" x14ac:dyDescent="0.25"/>
    <row r="13" spans="2:10" x14ac:dyDescent="0.25">
      <c r="J13" s="173">
        <f ca="1">TODAY()</f>
        <v>42634</v>
      </c>
    </row>
    <row r="15" spans="2:10" ht="15.75" thickBot="1" x14ac:dyDescent="0.3">
      <c r="B15" s="168" t="str">
        <f>INPUT!B16 &amp;" " &amp;INPUT!B20</f>
        <v>BASISGEGEVENS VAN DE LOCATIE</v>
      </c>
      <c r="H15" s="168" t="str">
        <f>INPUT!B16 &amp;" " &amp;INPUT!B24</f>
        <v>BASISGEGEVENS VAN DE GEÏNTERESSEERDE PARTIJ</v>
      </c>
      <c r="I15" s="169"/>
      <c r="J15" s="168"/>
    </row>
    <row r="16" spans="2:10" ht="16.5" thickTop="1" thickBot="1" x14ac:dyDescent="0.3">
      <c r="B16" s="167" t="str">
        <f>INPUT!C21</f>
        <v>Naam</v>
      </c>
      <c r="D16" s="167" t="str">
        <f>IF(INPUT!E21=0,"",INPUT!E21)</f>
        <v/>
      </c>
      <c r="H16" s="170" t="str">
        <f>INPUT!C25</f>
        <v>Naam</v>
      </c>
      <c r="I16" s="171"/>
      <c r="J16" s="170" t="str">
        <f>IF(INPUT!E25=0,"",INPUT!E25)</f>
        <v/>
      </c>
    </row>
    <row r="17" spans="2:10" ht="16.5" thickTop="1" thickBot="1" x14ac:dyDescent="0.3">
      <c r="B17" s="167" t="str">
        <f>INPUT!C22</f>
        <v>Adres</v>
      </c>
      <c r="D17" s="167" t="str">
        <f>IF(INPUT!E22=0,"",INPUT!E22)</f>
        <v/>
      </c>
      <c r="H17" s="170" t="str">
        <f>INPUT!C26</f>
        <v>Adres</v>
      </c>
      <c r="I17" s="171"/>
      <c r="J17" s="170" t="str">
        <f>IF(INPUT!E26=0,"",INPUT!E26)</f>
        <v/>
      </c>
    </row>
    <row r="18" spans="2:10" ht="16.5" thickTop="1" thickBot="1" x14ac:dyDescent="0.3">
      <c r="B18" s="167" t="str">
        <f>INPUT!C23</f>
        <v>Huidige eigenaar</v>
      </c>
      <c r="D18" s="167" t="str">
        <f>IF(INPUT!E23=0,"",INPUT!E23)</f>
        <v/>
      </c>
      <c r="H18" s="170" t="str">
        <f>INPUT!C27</f>
        <v>Contactpersoon</v>
      </c>
      <c r="I18" s="171"/>
      <c r="J18" s="170" t="str">
        <f>IF(INPUT!E27=0,"",INPUT!E27)</f>
        <v/>
      </c>
    </row>
    <row r="19" spans="2:10" ht="16.5" thickTop="1" thickBot="1" x14ac:dyDescent="0.3">
      <c r="H19" s="170" t="str">
        <f>INPUT!C28</f>
        <v>Telefoon</v>
      </c>
      <c r="I19" s="171"/>
      <c r="J19" s="170" t="str">
        <f>IF(INPUT!E28=0,"",INPUT!E28)</f>
        <v/>
      </c>
    </row>
    <row r="20" spans="2:10" ht="16.5" thickTop="1" thickBot="1" x14ac:dyDescent="0.3">
      <c r="H20" s="170" t="str">
        <f>INPUT!C29</f>
        <v>Email</v>
      </c>
      <c r="I20" s="171"/>
      <c r="J20" s="170" t="str">
        <f>IF(INPUT!E29=0,"",INPUT!E29)</f>
        <v/>
      </c>
    </row>
    <row r="21" spans="2:10" ht="15.75" thickTop="1" x14ac:dyDescent="0.25"/>
    <row r="23" spans="2:10" ht="17.25" x14ac:dyDescent="0.25">
      <c r="B23" s="162" t="s">
        <v>214</v>
      </c>
      <c r="D23" s="163" t="s">
        <v>216</v>
      </c>
      <c r="F23" s="164" t="s">
        <v>223</v>
      </c>
      <c r="H23" s="165" t="s">
        <v>257</v>
      </c>
      <c r="J23" s="166" t="s">
        <v>230</v>
      </c>
    </row>
    <row r="24" spans="2:10" x14ac:dyDescent="0.25">
      <c r="B24" s="123"/>
      <c r="D24" s="123"/>
      <c r="F24" s="123"/>
      <c r="H24" s="123"/>
    </row>
    <row r="25" spans="2:10" x14ac:dyDescent="0.25">
      <c r="B25" s="123"/>
      <c r="F25" s="123"/>
      <c r="H25" s="123"/>
    </row>
    <row r="26" spans="2:10" x14ac:dyDescent="0.25">
      <c r="B26" s="123"/>
      <c r="F26" s="123"/>
      <c r="H26" s="123"/>
    </row>
    <row r="27" spans="2:10" x14ac:dyDescent="0.25">
      <c r="B27" s="123"/>
      <c r="H27" s="123"/>
    </row>
    <row r="28" spans="2:10" x14ac:dyDescent="0.25">
      <c r="B28" s="123"/>
      <c r="H28" s="123"/>
    </row>
    <row r="29" spans="2:10" x14ac:dyDescent="0.25">
      <c r="B29" s="123"/>
    </row>
    <row r="31" spans="2:10" s="171" customFormat="1" ht="32.25" customHeight="1" x14ac:dyDescent="0.25">
      <c r="B31" s="161"/>
      <c r="C31" s="161"/>
      <c r="D31" s="161"/>
      <c r="E31" s="161"/>
      <c r="F31" s="161"/>
      <c r="G31" s="161"/>
      <c r="H31" s="161"/>
      <c r="I31" s="161"/>
      <c r="J31" s="161"/>
    </row>
    <row r="32" spans="2:10" s="171" customFormat="1" ht="32.25" customHeight="1" x14ac:dyDescent="0.25">
      <c r="B32" s="161"/>
      <c r="C32" s="161"/>
      <c r="D32" s="161"/>
      <c r="E32" s="161"/>
      <c r="F32" s="161"/>
      <c r="G32" s="161"/>
      <c r="H32" s="161"/>
      <c r="I32" s="161"/>
      <c r="J32" s="161"/>
    </row>
    <row r="33" spans="2:10" x14ac:dyDescent="0.25">
      <c r="B33" s="171"/>
      <c r="C33" s="171"/>
      <c r="D33" s="171"/>
      <c r="E33" s="171"/>
      <c r="F33" s="171"/>
      <c r="G33" s="171"/>
      <c r="H33" s="171"/>
      <c r="I33" s="171"/>
      <c r="J33" s="171"/>
    </row>
    <row r="34" spans="2:10" x14ac:dyDescent="0.25">
      <c r="B34" s="171"/>
      <c r="C34" s="171"/>
      <c r="D34" s="171"/>
      <c r="E34" s="171"/>
      <c r="F34" s="171"/>
      <c r="G34" s="171"/>
      <c r="H34" s="171"/>
      <c r="I34" s="171"/>
      <c r="J34" s="171"/>
    </row>
    <row r="44" spans="2:10" x14ac:dyDescent="0.25">
      <c r="B44" s="123"/>
    </row>
    <row r="45" spans="2:10" x14ac:dyDescent="0.25">
      <c r="B45" s="123"/>
    </row>
    <row r="46" spans="2:10" x14ac:dyDescent="0.25">
      <c r="B46" s="123"/>
    </row>
    <row r="47" spans="2:10" x14ac:dyDescent="0.25">
      <c r="B47" s="123"/>
    </row>
    <row r="48" spans="2:10" x14ac:dyDescent="0.25">
      <c r="B48" s="123"/>
    </row>
    <row r="49" spans="2:2" x14ac:dyDescent="0.25">
      <c r="B49" s="123"/>
    </row>
    <row r="64" spans="2:2" x14ac:dyDescent="0.25">
      <c r="B64" s="123"/>
    </row>
    <row r="65" spans="2:2" x14ac:dyDescent="0.25">
      <c r="B65" s="123"/>
    </row>
    <row r="66" spans="2:2" x14ac:dyDescent="0.25">
      <c r="B66" s="123"/>
    </row>
    <row r="67" spans="2:2" x14ac:dyDescent="0.25">
      <c r="B67" s="123"/>
    </row>
    <row r="68" spans="2:2" x14ac:dyDescent="0.25">
      <c r="B68" s="123"/>
    </row>
    <row r="69" spans="2:2" x14ac:dyDescent="0.25">
      <c r="B69" s="123"/>
    </row>
    <row r="70" spans="2:2" x14ac:dyDescent="0.25">
      <c r="B70" s="123"/>
    </row>
    <row r="71" spans="2:2" x14ac:dyDescent="0.25">
      <c r="B71" s="123"/>
    </row>
    <row r="72" spans="2:2" x14ac:dyDescent="0.25">
      <c r="B72" s="123"/>
    </row>
    <row r="73" spans="2:2" x14ac:dyDescent="0.25">
      <c r="B73" s="123"/>
    </row>
    <row r="74" spans="2:2" x14ac:dyDescent="0.25">
      <c r="B74" s="123"/>
    </row>
    <row r="75" spans="2:2" x14ac:dyDescent="0.25">
      <c r="B75" s="123"/>
    </row>
    <row r="76" spans="2:2" x14ac:dyDescent="0.25">
      <c r="B76" s="123"/>
    </row>
    <row r="77" spans="2:2" x14ac:dyDescent="0.25">
      <c r="B77" s="123"/>
    </row>
  </sheetData>
  <pageMargins left="0.7" right="0.7" top="0.75" bottom="0.75" header="0.3" footer="0.3"/>
  <pageSetup paperSize="9" scale="6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LEESWIJZER</vt:lpstr>
      <vt:lpstr>mob</vt:lpstr>
      <vt:lpstr>resterende vragen &amp; opmerkingen</vt:lpstr>
      <vt:lpstr>WELKOM</vt:lpstr>
      <vt:lpstr>INPUT</vt:lpstr>
      <vt:lpstr>DATAVERWERKING</vt:lpstr>
      <vt:lpstr>LISTS</vt:lpstr>
      <vt:lpstr>Sheet1</vt:lpstr>
      <vt:lpstr>RESULTAAT</vt:lpstr>
      <vt:lpstr>INPUT!Afdrukbereik</vt:lpstr>
      <vt:lpstr>RESULTAAT!Afdrukbereik</vt:lpstr>
      <vt:lpstr>Sheet1!Afdrukbereik</vt:lpstr>
      <vt:lpstr>Range_basisgegevens</vt:lpstr>
      <vt:lpstr>Range_eindscores</vt:lpstr>
      <vt:lpstr>Range_reset</vt:lpstr>
      <vt:lpstr>Range_scores</vt:lpstr>
      <vt:lpstr>Range_vlookup</vt:lpstr>
      <vt:lpstr>Range_weging</vt:lpstr>
    </vt:vector>
  </TitlesOfParts>
  <Company>Intercommunale Leiedal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Stijn Vannieuwenborg</dc:creator>
  <cp:lastModifiedBy>0</cp:lastModifiedBy>
  <cp:lastPrinted>2015-07-17T13:10:16Z</cp:lastPrinted>
  <dcterms:created xsi:type="dcterms:W3CDTF">2015-01-08T16:06:35Z</dcterms:created>
  <dcterms:modified xsi:type="dcterms:W3CDTF">2016-09-21T14:01:35Z</dcterms:modified>
</cp:coreProperties>
</file>